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30" activeTab="0"/>
  </bookViews>
  <sheets>
    <sheet name="Top Edge Stiffening" sheetId="1" r:id="rId1"/>
    <sheet name="With Vertical Stiffners" sheetId="2" r:id="rId2"/>
  </sheets>
  <definedNames/>
  <calcPr fullCalcOnLoad="1"/>
</workbook>
</file>

<file path=xl/sharedStrings.xml><?xml version="1.0" encoding="utf-8"?>
<sst xmlns="http://schemas.openxmlformats.org/spreadsheetml/2006/main" count="139" uniqueCount="67">
  <si>
    <t>Length</t>
  </si>
  <si>
    <t>in</t>
  </si>
  <si>
    <t>Height</t>
  </si>
  <si>
    <t>Width</t>
  </si>
  <si>
    <t>Material</t>
  </si>
  <si>
    <t>Carbon Steel</t>
  </si>
  <si>
    <t>Strength</t>
  </si>
  <si>
    <t>Psi</t>
  </si>
  <si>
    <t>H/L</t>
  </si>
  <si>
    <t>H/L Ratio</t>
  </si>
  <si>
    <t>L</t>
  </si>
  <si>
    <t>H</t>
  </si>
  <si>
    <t>W</t>
  </si>
  <si>
    <t>S</t>
  </si>
  <si>
    <t>Constant</t>
  </si>
  <si>
    <t>b</t>
  </si>
  <si>
    <t>Page 213 Eugene F Megysey.</t>
  </si>
  <si>
    <t>Fluid</t>
  </si>
  <si>
    <t>Specific Gr.</t>
  </si>
  <si>
    <t>G</t>
  </si>
  <si>
    <t>Water</t>
  </si>
  <si>
    <t>Thickness</t>
  </si>
  <si>
    <t>t</t>
  </si>
  <si>
    <t>Corrosion All</t>
  </si>
  <si>
    <t>C</t>
  </si>
  <si>
    <t>mm</t>
  </si>
  <si>
    <t>Thickness + CA</t>
  </si>
  <si>
    <t>PLATE THICKNESS CALCULATIONS FOR RECTANGULAR TANK.</t>
  </si>
  <si>
    <t>STIFFENING FRAME DESIGN.</t>
  </si>
  <si>
    <t>RECTANGULAR TANK DESIGN.</t>
  </si>
  <si>
    <t>Load / length</t>
  </si>
  <si>
    <t>w</t>
  </si>
  <si>
    <t>lbs./in</t>
  </si>
  <si>
    <t>Moment of Inertia</t>
  </si>
  <si>
    <t>I</t>
  </si>
  <si>
    <t>Reaction at Top</t>
  </si>
  <si>
    <t>R1</t>
  </si>
  <si>
    <t>Reaction at bottom</t>
  </si>
  <si>
    <t>R2</t>
  </si>
  <si>
    <t>in^4</t>
  </si>
  <si>
    <t>Selected Section</t>
  </si>
  <si>
    <t>BOTTOM PLATE WHEN SUPPORTED BY BEAMS</t>
  </si>
  <si>
    <t>Number of Beams</t>
  </si>
  <si>
    <t>Distance b/w supports</t>
  </si>
  <si>
    <t>Ib</t>
  </si>
  <si>
    <t>Plate thickness</t>
  </si>
  <si>
    <t>tb</t>
  </si>
  <si>
    <t>No of vertical stiffners</t>
  </si>
  <si>
    <t>Dist b/w stiffners</t>
  </si>
  <si>
    <t>l</t>
  </si>
  <si>
    <t>H/l</t>
  </si>
  <si>
    <t>Section Modulus</t>
  </si>
  <si>
    <t>Z</t>
  </si>
  <si>
    <t>in^3</t>
  </si>
  <si>
    <t>Top ring</t>
  </si>
  <si>
    <t>Vertical stiffners</t>
  </si>
  <si>
    <t>Ratio, H/L or H/l</t>
  </si>
  <si>
    <r>
      <t xml:space="preserve">Constant </t>
    </r>
    <r>
      <rPr>
        <sz val="10"/>
        <rFont val="Symbol"/>
        <family val="1"/>
      </rPr>
      <t>a</t>
    </r>
  </si>
  <si>
    <r>
      <t xml:space="preserve">Constant </t>
    </r>
    <r>
      <rPr>
        <sz val="10"/>
        <rFont val="Symbol"/>
        <family val="1"/>
      </rPr>
      <t>b</t>
    </r>
  </si>
  <si>
    <r>
      <t xml:space="preserve">Values of </t>
    </r>
    <r>
      <rPr>
        <b/>
        <sz val="12"/>
        <rFont val="Symbol"/>
        <family val="1"/>
      </rPr>
      <t>a</t>
    </r>
    <r>
      <rPr>
        <b/>
        <sz val="12"/>
        <rFont val="Times New Roman"/>
        <family val="0"/>
      </rPr>
      <t xml:space="preserve"> and </t>
    </r>
    <r>
      <rPr>
        <b/>
        <sz val="12"/>
        <rFont val="Symbol"/>
        <family val="1"/>
      </rPr>
      <t>b</t>
    </r>
  </si>
  <si>
    <t>Check with</t>
  </si>
  <si>
    <t>INPUTS</t>
  </si>
  <si>
    <t>DATA FROM TABLE</t>
  </si>
  <si>
    <t>OUTPUT</t>
  </si>
  <si>
    <t>PROGRAM LEGENDS</t>
  </si>
  <si>
    <t>pvtools.weebly.com</t>
  </si>
  <si>
    <t>Visit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</si>
</sst>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5">
    <font>
      <sz val="10"/>
      <name val="Times New Roman"/>
      <family val="0"/>
    </font>
    <font>
      <sz val="10"/>
      <name val="Symbol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Symbol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7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75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5" fontId="2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 horizontal="center"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 horizontal="center"/>
    </xf>
    <xf numFmtId="0" fontId="7" fillId="34" borderId="10" xfId="0" applyFont="1" applyFill="1" applyBorder="1" applyAlignment="1" quotePrefix="1">
      <alignment horizontal="left"/>
    </xf>
    <xf numFmtId="0" fontId="6" fillId="34" borderId="10" xfId="0" applyFont="1" applyFill="1" applyBorder="1" applyAlignment="1" quotePrefix="1">
      <alignment horizontal="left"/>
    </xf>
    <xf numFmtId="0" fontId="8" fillId="0" borderId="0" xfId="0" applyFont="1" applyAlignment="1">
      <alignment/>
    </xf>
    <xf numFmtId="0" fontId="3" fillId="0" borderId="12" xfId="0" applyFont="1" applyBorder="1" applyAlignment="1" quotePrefix="1">
      <alignment horizontal="center"/>
    </xf>
    <xf numFmtId="0" fontId="0" fillId="0" borderId="10" xfId="0" applyBorder="1" applyAlignment="1" applyProtection="1">
      <alignment horizontal="right"/>
      <protection locked="0"/>
    </xf>
    <xf numFmtId="175" fontId="0" fillId="0" borderId="10" xfId="0" applyNumberFormat="1" applyBorder="1" applyAlignment="1" applyProtection="1">
      <alignment horizontal="right"/>
      <protection locked="0"/>
    </xf>
    <xf numFmtId="176" fontId="0" fillId="0" borderId="10" xfId="0" applyNumberFormat="1" applyBorder="1" applyAlignment="1" applyProtection="1">
      <alignment horizontal="right"/>
      <protection locked="0"/>
    </xf>
    <xf numFmtId="175" fontId="2" fillId="0" borderId="10" xfId="0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37" fillId="0" borderId="14" xfId="52" applyBorder="1" applyAlignment="1">
      <alignment horizontal="center" vertical="center"/>
    </xf>
    <xf numFmtId="0" fontId="37" fillId="0" borderId="15" xfId="52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vtools.weebly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vtools.weebly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showGridLines="0" tabSelected="1" zoomScalePageLayoutView="0" workbookViewId="0" topLeftCell="A1">
      <selection activeCell="F6" sqref="F6"/>
    </sheetView>
  </sheetViews>
  <sheetFormatPr defaultColWidth="9.33203125" defaultRowHeight="12.75"/>
  <cols>
    <col min="1" max="1" width="3.16015625" style="0" customWidth="1"/>
    <col min="2" max="2" width="21" style="0" bestFit="1" customWidth="1"/>
    <col min="3" max="3" width="7" style="0" customWidth="1"/>
    <col min="4" max="4" width="12.5" style="0" bestFit="1" customWidth="1"/>
    <col min="5" max="5" width="11" style="0" bestFit="1" customWidth="1"/>
    <col min="6" max="6" width="8.66015625" style="0" customWidth="1"/>
    <col min="8" max="8" width="10" style="0" customWidth="1"/>
    <col min="10" max="10" width="16.83203125" style="0" bestFit="1" customWidth="1"/>
  </cols>
  <sheetData>
    <row r="1" spans="1:8" ht="18.75">
      <c r="A1" s="37" t="s">
        <v>29</v>
      </c>
      <c r="B1" s="38"/>
      <c r="C1" s="38"/>
      <c r="D1" s="38"/>
      <c r="E1" s="39"/>
      <c r="F1" s="40" t="s">
        <v>66</v>
      </c>
      <c r="G1" s="41" t="s">
        <v>65</v>
      </c>
      <c r="H1" s="42"/>
    </row>
    <row r="3" ht="15.75">
      <c r="A3" s="29" t="s">
        <v>64</v>
      </c>
    </row>
    <row r="5" ht="12.75">
      <c r="B5" s="1" t="s">
        <v>61</v>
      </c>
    </row>
    <row r="6" ht="12.75">
      <c r="B6" s="28" t="s">
        <v>62</v>
      </c>
    </row>
    <row r="7" ht="12.75">
      <c r="B7" s="2" t="s">
        <v>63</v>
      </c>
    </row>
    <row r="10" ht="15.75">
      <c r="A10" s="14" t="s">
        <v>27</v>
      </c>
    </row>
    <row r="12" spans="2:5" ht="12.75">
      <c r="B12" s="1" t="s">
        <v>17</v>
      </c>
      <c r="C12" s="2"/>
      <c r="D12" s="31" t="s">
        <v>20</v>
      </c>
      <c r="E12" s="2"/>
    </row>
    <row r="13" spans="2:5" ht="12.75">
      <c r="B13" s="1" t="s">
        <v>18</v>
      </c>
      <c r="C13" s="4" t="s">
        <v>19</v>
      </c>
      <c r="D13" s="31">
        <v>1</v>
      </c>
      <c r="E13" s="2"/>
    </row>
    <row r="14" spans="2:23" ht="15.75">
      <c r="B14" s="1" t="s">
        <v>0</v>
      </c>
      <c r="C14" s="4" t="s">
        <v>10</v>
      </c>
      <c r="D14" s="31">
        <f>15*12</f>
        <v>180</v>
      </c>
      <c r="E14" s="2" t="s">
        <v>1</v>
      </c>
      <c r="J14" s="30" t="s">
        <v>59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2:23" ht="12.75">
      <c r="B15" s="1" t="s">
        <v>2</v>
      </c>
      <c r="C15" s="4" t="s">
        <v>11</v>
      </c>
      <c r="D15" s="31">
        <v>60</v>
      </c>
      <c r="E15" s="2" t="s">
        <v>1</v>
      </c>
      <c r="J15" s="2" t="s">
        <v>56</v>
      </c>
      <c r="K15" s="4">
        <v>0.25</v>
      </c>
      <c r="L15" s="4">
        <v>0.286</v>
      </c>
      <c r="M15" s="4">
        <v>0.333</v>
      </c>
      <c r="N15" s="4">
        <v>0.4</v>
      </c>
      <c r="O15" s="4">
        <v>0.5</v>
      </c>
      <c r="P15" s="4">
        <v>0.667</v>
      </c>
      <c r="Q15" s="4">
        <v>1</v>
      </c>
      <c r="R15" s="4">
        <v>1.5</v>
      </c>
      <c r="S15" s="4">
        <v>2</v>
      </c>
      <c r="T15" s="4">
        <v>2.5</v>
      </c>
      <c r="U15" s="4">
        <v>3</v>
      </c>
      <c r="V15" s="4">
        <v>3.5</v>
      </c>
      <c r="W15" s="4">
        <v>4</v>
      </c>
    </row>
    <row r="16" spans="2:23" ht="12.75">
      <c r="B16" s="1" t="s">
        <v>3</v>
      </c>
      <c r="C16" s="4" t="s">
        <v>12</v>
      </c>
      <c r="D16" s="31">
        <v>60</v>
      </c>
      <c r="E16" s="2" t="s">
        <v>1</v>
      </c>
      <c r="J16" s="5" t="s">
        <v>58</v>
      </c>
      <c r="K16" s="26">
        <v>0.024</v>
      </c>
      <c r="L16" s="26">
        <v>0.031</v>
      </c>
      <c r="M16" s="26">
        <v>0.041</v>
      </c>
      <c r="N16" s="26">
        <v>0.056</v>
      </c>
      <c r="O16" s="26">
        <v>0.08</v>
      </c>
      <c r="P16" s="26">
        <v>0.116</v>
      </c>
      <c r="Q16" s="26">
        <v>0.16</v>
      </c>
      <c r="R16" s="26">
        <v>0.26</v>
      </c>
      <c r="S16" s="26">
        <v>0.34</v>
      </c>
      <c r="T16" s="26">
        <v>0.38</v>
      </c>
      <c r="U16" s="4">
        <v>0.43</v>
      </c>
      <c r="V16" s="4">
        <v>0.47</v>
      </c>
      <c r="W16" s="4">
        <v>0.49</v>
      </c>
    </row>
    <row r="17" spans="2:23" ht="12.75">
      <c r="B17" s="1"/>
      <c r="C17" s="4"/>
      <c r="D17" s="31"/>
      <c r="E17" s="2"/>
      <c r="J17" s="25" t="s">
        <v>57</v>
      </c>
      <c r="K17" s="4">
        <v>0.00027</v>
      </c>
      <c r="L17" s="4">
        <v>0.00046</v>
      </c>
      <c r="M17" s="4">
        <v>0.00083</v>
      </c>
      <c r="N17" s="4">
        <v>0.0016</v>
      </c>
      <c r="O17" s="4">
        <v>0.0035</v>
      </c>
      <c r="P17" s="4">
        <v>0.0083</v>
      </c>
      <c r="Q17" s="4">
        <v>0.022</v>
      </c>
      <c r="R17" s="4">
        <v>0.043</v>
      </c>
      <c r="S17" s="4">
        <v>0.06</v>
      </c>
      <c r="T17" s="4">
        <v>0.07</v>
      </c>
      <c r="U17" s="4">
        <v>0.078</v>
      </c>
      <c r="V17" s="4">
        <v>0.086</v>
      </c>
      <c r="W17" s="4">
        <v>0.091</v>
      </c>
    </row>
    <row r="18" spans="2:5" ht="12.75">
      <c r="B18" s="1" t="s">
        <v>4</v>
      </c>
      <c r="C18" s="4"/>
      <c r="D18" s="31" t="s">
        <v>5</v>
      </c>
      <c r="E18" s="2"/>
    </row>
    <row r="19" spans="2:10" ht="12.75">
      <c r="B19" s="1" t="s">
        <v>6</v>
      </c>
      <c r="C19" s="4" t="s">
        <v>13</v>
      </c>
      <c r="D19" s="31">
        <v>13750</v>
      </c>
      <c r="E19" s="2" t="s">
        <v>7</v>
      </c>
      <c r="J19" s="3" t="s">
        <v>16</v>
      </c>
    </row>
    <row r="20" ht="12.75">
      <c r="D20" s="16"/>
    </row>
    <row r="21" spans="2:5" ht="12.75">
      <c r="B21" s="5" t="s">
        <v>9</v>
      </c>
      <c r="C21" s="4" t="s">
        <v>8</v>
      </c>
      <c r="D21" s="32">
        <f>D15/D14</f>
        <v>0.3333333333333333</v>
      </c>
      <c r="E21" s="2"/>
    </row>
    <row r="22" spans="2:7" ht="15.75">
      <c r="B22" s="1" t="s">
        <v>14</v>
      </c>
      <c r="C22" s="7" t="s">
        <v>15</v>
      </c>
      <c r="D22" s="31">
        <v>0.041</v>
      </c>
      <c r="E22" s="5" t="s">
        <v>60</v>
      </c>
      <c r="F22" s="27">
        <f>HLOOKUP(D21,K15:W16,2)</f>
        <v>0.041</v>
      </c>
      <c r="G22" s="3"/>
    </row>
    <row r="23" spans="2:5" ht="12.75">
      <c r="B23" s="2"/>
      <c r="C23" s="4"/>
      <c r="D23" s="31"/>
      <c r="E23" s="2"/>
    </row>
    <row r="24" spans="2:5" ht="12.75">
      <c r="B24" s="2" t="s">
        <v>21</v>
      </c>
      <c r="C24" s="4" t="s">
        <v>22</v>
      </c>
      <c r="D24" s="32">
        <f>D14*(D22*D15*0.036*D13/D19)^0.5</f>
        <v>0.45681458343223197</v>
      </c>
      <c r="E24" s="2" t="s">
        <v>1</v>
      </c>
    </row>
    <row r="25" spans="2:5" ht="12.75">
      <c r="B25" s="2"/>
      <c r="C25" s="4"/>
      <c r="D25" s="33">
        <f>D24*25.4</f>
        <v>11.603090419178692</v>
      </c>
      <c r="E25" s="2" t="s">
        <v>25</v>
      </c>
    </row>
    <row r="26" spans="2:5" ht="12.75">
      <c r="B26" s="2" t="s">
        <v>23</v>
      </c>
      <c r="C26" s="4" t="s">
        <v>24</v>
      </c>
      <c r="D26" s="31">
        <v>0.0625</v>
      </c>
      <c r="E26" s="2" t="s">
        <v>1</v>
      </c>
    </row>
    <row r="27" spans="2:5" ht="12.75">
      <c r="B27" s="2"/>
      <c r="C27" s="4"/>
      <c r="D27" s="33">
        <f>D26*25.4</f>
        <v>1.5875</v>
      </c>
      <c r="E27" s="2" t="s">
        <v>25</v>
      </c>
    </row>
    <row r="28" spans="2:5" ht="12.75">
      <c r="B28" s="10" t="s">
        <v>26</v>
      </c>
      <c r="C28" s="11"/>
      <c r="D28" s="34">
        <f>D24+D26</f>
        <v>0.5193145834322319</v>
      </c>
      <c r="E28" s="10" t="s">
        <v>1</v>
      </c>
    </row>
    <row r="29" spans="2:5" ht="12.75">
      <c r="B29" s="10"/>
      <c r="C29" s="11"/>
      <c r="D29" s="35">
        <f>D28*25.4</f>
        <v>13.19059041917869</v>
      </c>
      <c r="E29" s="10" t="s">
        <v>25</v>
      </c>
    </row>
    <row r="30" ht="12.75">
      <c r="C30" s="6"/>
    </row>
    <row r="31" ht="12.75">
      <c r="C31" s="6"/>
    </row>
    <row r="32" spans="1:3" ht="15.75">
      <c r="A32" s="14" t="s">
        <v>28</v>
      </c>
      <c r="C32" s="6"/>
    </row>
    <row r="33" ht="12.75">
      <c r="C33" s="6"/>
    </row>
    <row r="34" spans="2:5" ht="12.75">
      <c r="B34" s="2" t="s">
        <v>30</v>
      </c>
      <c r="C34" s="4" t="s">
        <v>31</v>
      </c>
      <c r="D34" s="2">
        <f>0.036*D13*(D15)^2/2</f>
        <v>64.8</v>
      </c>
      <c r="E34" s="2" t="s">
        <v>32</v>
      </c>
    </row>
    <row r="35" spans="2:5" ht="12.75">
      <c r="B35" s="2" t="s">
        <v>35</v>
      </c>
      <c r="C35" s="4" t="s">
        <v>36</v>
      </c>
      <c r="D35" s="2">
        <f>0.3*D34</f>
        <v>19.439999999999998</v>
      </c>
      <c r="E35" s="2" t="s">
        <v>32</v>
      </c>
    </row>
    <row r="36" spans="2:5" ht="12.75">
      <c r="B36" s="5" t="s">
        <v>37</v>
      </c>
      <c r="C36" s="21" t="s">
        <v>38</v>
      </c>
      <c r="D36" s="9">
        <f>D34*0.7</f>
        <v>45.35999999999999</v>
      </c>
      <c r="E36" s="2" t="s">
        <v>32</v>
      </c>
    </row>
    <row r="37" spans="2:5" ht="12.75">
      <c r="B37" s="2" t="s">
        <v>33</v>
      </c>
      <c r="C37" s="4" t="s">
        <v>34</v>
      </c>
      <c r="D37" s="8">
        <f>D35*((D14)^4)/(192*30000000*D24)</f>
        <v>7.755750644781223</v>
      </c>
      <c r="E37" s="2" t="s">
        <v>39</v>
      </c>
    </row>
    <row r="38" spans="2:5" ht="12.75">
      <c r="B38" s="2"/>
      <c r="C38" s="4"/>
      <c r="D38" s="2"/>
      <c r="E38" s="2"/>
    </row>
    <row r="39" spans="2:5" ht="12.75">
      <c r="B39" s="1" t="s">
        <v>40</v>
      </c>
      <c r="C39" s="4"/>
      <c r="D39" s="2"/>
      <c r="E39" s="2"/>
    </row>
    <row r="40" spans="2:5" ht="12.75">
      <c r="B40" s="2"/>
      <c r="C40" s="4"/>
      <c r="D40" s="2"/>
      <c r="E40" s="2"/>
    </row>
    <row r="43" ht="12.75">
      <c r="A43" s="13" t="s">
        <v>41</v>
      </c>
    </row>
    <row r="45" spans="2:5" ht="12.75">
      <c r="B45" s="1" t="s">
        <v>42</v>
      </c>
      <c r="C45" s="4"/>
      <c r="D45" s="36">
        <v>5</v>
      </c>
      <c r="E45" s="2"/>
    </row>
    <row r="46" spans="2:5" ht="12.75">
      <c r="B46" s="5" t="s">
        <v>43</v>
      </c>
      <c r="C46" s="4" t="s">
        <v>44</v>
      </c>
      <c r="D46" s="2">
        <f>D14/(D45-1)</f>
        <v>45</v>
      </c>
      <c r="E46" s="2" t="s">
        <v>1</v>
      </c>
    </row>
    <row r="47" spans="2:5" ht="12.75">
      <c r="B47" s="10" t="s">
        <v>45</v>
      </c>
      <c r="C47" s="11" t="s">
        <v>46</v>
      </c>
      <c r="D47" s="12">
        <f>D46/(1.254*(D19/(0.036*D13*D15))^0.5)</f>
        <v>0.4497700201726163</v>
      </c>
      <c r="E47" s="10" t="s">
        <v>1</v>
      </c>
    </row>
    <row r="48" spans="2:5" ht="12.75">
      <c r="B48" s="10"/>
      <c r="C48" s="11"/>
      <c r="D48" s="22">
        <f>D47*25.4</f>
        <v>11.424158512384453</v>
      </c>
      <c r="E48" s="10" t="s">
        <v>25</v>
      </c>
    </row>
    <row r="49" spans="2:5" ht="12.75">
      <c r="B49" s="2"/>
      <c r="C49" s="4"/>
      <c r="D49" s="2"/>
      <c r="E49" s="2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</sheetData>
  <sheetProtection password="CD2A" sheet="1" objects="1" scenarios="1"/>
  <mergeCells count="3">
    <mergeCell ref="J14:W14"/>
    <mergeCell ref="A1:E1"/>
    <mergeCell ref="G1:H1"/>
  </mergeCells>
  <hyperlinks>
    <hyperlink ref="G1:H1" r:id="rId1" display="pvtools.weebly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PageLayoutView="0" workbookViewId="0" topLeftCell="A1">
      <selection activeCell="H7" sqref="H7"/>
    </sheetView>
  </sheetViews>
  <sheetFormatPr defaultColWidth="9.33203125" defaultRowHeight="12.75"/>
  <cols>
    <col min="1" max="1" width="3.66015625" style="0" customWidth="1"/>
    <col min="2" max="2" width="21" style="0" bestFit="1" customWidth="1"/>
    <col min="3" max="3" width="4.5" style="0" bestFit="1" customWidth="1"/>
    <col min="4" max="4" width="13.66015625" style="0" bestFit="1" customWidth="1"/>
    <col min="5" max="5" width="11" style="0" bestFit="1" customWidth="1"/>
    <col min="9" max="9" width="16.16015625" style="0" customWidth="1"/>
  </cols>
  <sheetData>
    <row r="1" spans="1:8" ht="18.75">
      <c r="A1" s="37" t="s">
        <v>29</v>
      </c>
      <c r="B1" s="38"/>
      <c r="C1" s="38"/>
      <c r="D1" s="38"/>
      <c r="E1" s="39"/>
      <c r="F1" s="40" t="s">
        <v>66</v>
      </c>
      <c r="G1" s="41" t="s">
        <v>65</v>
      </c>
      <c r="H1" s="42"/>
    </row>
    <row r="3" ht="15.75">
      <c r="A3" s="29" t="s">
        <v>64</v>
      </c>
    </row>
    <row r="5" ht="12.75">
      <c r="B5" s="1" t="s">
        <v>61</v>
      </c>
    </row>
    <row r="6" ht="12.75">
      <c r="B6" s="28" t="s">
        <v>62</v>
      </c>
    </row>
    <row r="7" ht="12.75">
      <c r="B7" s="2" t="s">
        <v>63</v>
      </c>
    </row>
    <row r="10" ht="15.75">
      <c r="A10" s="14" t="s">
        <v>27</v>
      </c>
    </row>
    <row r="13" spans="2:5" ht="12.75">
      <c r="B13" s="1" t="s">
        <v>17</v>
      </c>
      <c r="C13" s="2"/>
      <c r="D13" s="31" t="s">
        <v>20</v>
      </c>
      <c r="E13" s="2"/>
    </row>
    <row r="14" spans="2:5" ht="12.75">
      <c r="B14" s="1" t="s">
        <v>18</v>
      </c>
      <c r="C14" s="4" t="s">
        <v>19</v>
      </c>
      <c r="D14" s="31">
        <v>1</v>
      </c>
      <c r="E14" s="2"/>
    </row>
    <row r="15" spans="2:5" ht="12.75">
      <c r="B15" s="1" t="s">
        <v>0</v>
      </c>
      <c r="C15" s="4" t="s">
        <v>10</v>
      </c>
      <c r="D15" s="31">
        <f>15*12</f>
        <v>180</v>
      </c>
      <c r="E15" s="2" t="s">
        <v>1</v>
      </c>
    </row>
    <row r="16" spans="2:5" ht="12.75">
      <c r="B16" s="1" t="s">
        <v>2</v>
      </c>
      <c r="C16" s="4" t="s">
        <v>11</v>
      </c>
      <c r="D16" s="31">
        <v>60</v>
      </c>
      <c r="E16" s="2" t="s">
        <v>1</v>
      </c>
    </row>
    <row r="17" spans="2:5" ht="12.75">
      <c r="B17" s="1" t="s">
        <v>3</v>
      </c>
      <c r="C17" s="4" t="s">
        <v>12</v>
      </c>
      <c r="D17" s="31">
        <v>60</v>
      </c>
      <c r="E17" s="2" t="s">
        <v>1</v>
      </c>
    </row>
    <row r="18" spans="2:5" ht="12.75">
      <c r="B18" s="1"/>
      <c r="C18" s="4"/>
      <c r="D18" s="31"/>
      <c r="E18" s="2"/>
    </row>
    <row r="19" spans="2:22" ht="15.75">
      <c r="B19" s="1" t="s">
        <v>4</v>
      </c>
      <c r="C19" s="4"/>
      <c r="D19" s="31" t="s">
        <v>5</v>
      </c>
      <c r="E19" s="2"/>
      <c r="I19" s="30" t="s">
        <v>59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2:22" ht="12.75">
      <c r="B20" s="1" t="s">
        <v>6</v>
      </c>
      <c r="C20" s="4" t="s">
        <v>13</v>
      </c>
      <c r="D20" s="31">
        <v>13750</v>
      </c>
      <c r="E20" s="2" t="s">
        <v>7</v>
      </c>
      <c r="I20" s="2" t="s">
        <v>56</v>
      </c>
      <c r="J20" s="4">
        <v>0.25</v>
      </c>
      <c r="K20" s="4">
        <v>0.286</v>
      </c>
      <c r="L20" s="4">
        <v>0.333</v>
      </c>
      <c r="M20" s="4">
        <v>0.4</v>
      </c>
      <c r="N20" s="4">
        <v>0.5</v>
      </c>
      <c r="O20" s="4">
        <v>0.667</v>
      </c>
      <c r="P20" s="4">
        <v>1</v>
      </c>
      <c r="Q20" s="4">
        <v>1.5</v>
      </c>
      <c r="R20" s="4">
        <v>2</v>
      </c>
      <c r="S20" s="4">
        <v>2.5</v>
      </c>
      <c r="T20" s="4">
        <v>3</v>
      </c>
      <c r="U20" s="4">
        <v>3.5</v>
      </c>
      <c r="V20" s="4">
        <v>4</v>
      </c>
    </row>
    <row r="21" spans="2:22" ht="12.75">
      <c r="B21" s="1" t="s">
        <v>47</v>
      </c>
      <c r="C21" s="4"/>
      <c r="D21" s="31">
        <v>2</v>
      </c>
      <c r="E21" s="2"/>
      <c r="I21" s="5" t="s">
        <v>58</v>
      </c>
      <c r="J21" s="26">
        <v>0.024</v>
      </c>
      <c r="K21" s="26">
        <v>0.031</v>
      </c>
      <c r="L21" s="26">
        <v>0.041</v>
      </c>
      <c r="M21" s="26">
        <v>0.056</v>
      </c>
      <c r="N21" s="26">
        <v>0.08</v>
      </c>
      <c r="O21" s="26">
        <v>0.116</v>
      </c>
      <c r="P21" s="26">
        <v>0.16</v>
      </c>
      <c r="Q21" s="26">
        <v>0.26</v>
      </c>
      <c r="R21" s="26">
        <v>0.34</v>
      </c>
      <c r="S21" s="26">
        <v>0.38</v>
      </c>
      <c r="T21" s="4">
        <v>0.43</v>
      </c>
      <c r="U21" s="4">
        <v>0.47</v>
      </c>
      <c r="V21" s="4">
        <v>0.49</v>
      </c>
    </row>
    <row r="22" spans="2:22" ht="12.75">
      <c r="B22" s="1" t="s">
        <v>48</v>
      </c>
      <c r="C22" s="4" t="s">
        <v>49</v>
      </c>
      <c r="D22" s="31">
        <v>60</v>
      </c>
      <c r="E22" s="2" t="s">
        <v>1</v>
      </c>
      <c r="I22" s="25" t="s">
        <v>57</v>
      </c>
      <c r="J22" s="4">
        <v>0.00027</v>
      </c>
      <c r="K22" s="4">
        <v>0.00046</v>
      </c>
      <c r="L22" s="4">
        <v>0.00083</v>
      </c>
      <c r="M22" s="4">
        <v>0.0016</v>
      </c>
      <c r="N22" s="4">
        <v>0.0035</v>
      </c>
      <c r="O22" s="4">
        <v>0.0083</v>
      </c>
      <c r="P22" s="4">
        <v>0.022</v>
      </c>
      <c r="Q22" s="4">
        <v>0.043</v>
      </c>
      <c r="R22" s="4">
        <v>0.06</v>
      </c>
      <c r="S22" s="4">
        <v>0.07</v>
      </c>
      <c r="T22" s="4">
        <v>0.078</v>
      </c>
      <c r="U22" s="4">
        <v>0.086</v>
      </c>
      <c r="V22" s="4">
        <v>0.091</v>
      </c>
    </row>
    <row r="23" spans="2:5" ht="12.75">
      <c r="B23" s="1"/>
      <c r="C23" s="4"/>
      <c r="D23" s="15"/>
      <c r="E23" s="2"/>
    </row>
    <row r="24" spans="2:9" ht="12.75">
      <c r="B24" s="1"/>
      <c r="C24" s="4"/>
      <c r="D24" s="15"/>
      <c r="E24" s="2"/>
      <c r="I24" s="3" t="s">
        <v>16</v>
      </c>
    </row>
    <row r="25" ht="12.75">
      <c r="D25" s="16"/>
    </row>
    <row r="26" spans="2:5" ht="12.75">
      <c r="B26" s="5" t="s">
        <v>9</v>
      </c>
      <c r="C26" s="21" t="s">
        <v>50</v>
      </c>
      <c r="D26" s="23">
        <f>D16/D22</f>
        <v>1</v>
      </c>
      <c r="E26" s="2"/>
    </row>
    <row r="27" spans="2:12" ht="15.75">
      <c r="B27" s="1" t="s">
        <v>14</v>
      </c>
      <c r="C27" s="7" t="s">
        <v>15</v>
      </c>
      <c r="D27" s="31">
        <v>0.16</v>
      </c>
      <c r="E27" s="5" t="s">
        <v>60</v>
      </c>
      <c r="F27" s="27">
        <f>HLOOKUP(D26,J20:V22,2)</f>
        <v>0.16</v>
      </c>
      <c r="L27" s="3"/>
    </row>
    <row r="28" spans="2:5" ht="12.75">
      <c r="B28" s="2"/>
      <c r="C28" s="4"/>
      <c r="D28" s="15"/>
      <c r="E28" s="2"/>
    </row>
    <row r="29" spans="2:5" ht="12.75">
      <c r="B29" s="2"/>
      <c r="C29" s="4"/>
      <c r="D29" s="15"/>
      <c r="E29" s="2"/>
    </row>
    <row r="30" spans="2:5" ht="12.75">
      <c r="B30" s="2" t="s">
        <v>21</v>
      </c>
      <c r="C30" s="4" t="s">
        <v>22</v>
      </c>
      <c r="D30" s="17">
        <f>D22*(D27*D16*0.036*D14/D20)^0.5</f>
        <v>0.3008061894914459</v>
      </c>
      <c r="E30" s="2" t="s">
        <v>1</v>
      </c>
    </row>
    <row r="31" spans="2:5" ht="12.75">
      <c r="B31" s="2"/>
      <c r="C31" s="4"/>
      <c r="D31" s="18">
        <f>D30*25.4</f>
        <v>7.640477213082725</v>
      </c>
      <c r="E31" s="2" t="s">
        <v>25</v>
      </c>
    </row>
    <row r="32" spans="2:5" ht="12.75">
      <c r="B32" s="2" t="s">
        <v>23</v>
      </c>
      <c r="C32" s="4" t="s">
        <v>24</v>
      </c>
      <c r="D32" s="31">
        <v>0.0625</v>
      </c>
      <c r="E32" s="2" t="s">
        <v>1</v>
      </c>
    </row>
    <row r="33" spans="2:5" ht="12.75">
      <c r="B33" s="2"/>
      <c r="C33" s="4"/>
      <c r="D33" s="33">
        <f>D32*25.4</f>
        <v>1.5875</v>
      </c>
      <c r="E33" s="2" t="s">
        <v>25</v>
      </c>
    </row>
    <row r="34" spans="2:5" ht="12.75">
      <c r="B34" s="10" t="s">
        <v>26</v>
      </c>
      <c r="C34" s="11"/>
      <c r="D34" s="19">
        <f>D30+D32</f>
        <v>0.3633061894914459</v>
      </c>
      <c r="E34" s="10" t="s">
        <v>1</v>
      </c>
    </row>
    <row r="35" spans="2:5" ht="12.75">
      <c r="B35" s="10"/>
      <c r="C35" s="11"/>
      <c r="D35" s="20">
        <f>D34*25.4</f>
        <v>9.227977213082726</v>
      </c>
      <c r="E35" s="10" t="s">
        <v>25</v>
      </c>
    </row>
    <row r="38" ht="15.75">
      <c r="A38" s="14" t="s">
        <v>28</v>
      </c>
    </row>
    <row r="40" spans="2:5" ht="12.75">
      <c r="B40" s="2" t="s">
        <v>30</v>
      </c>
      <c r="C40" s="4" t="s">
        <v>31</v>
      </c>
      <c r="D40" s="2">
        <f>0.036*D14*(D16)^2/2</f>
        <v>64.8</v>
      </c>
      <c r="E40" s="2" t="s">
        <v>32</v>
      </c>
    </row>
    <row r="41" spans="2:5" ht="12.75">
      <c r="B41" s="2" t="s">
        <v>35</v>
      </c>
      <c r="C41" s="4" t="s">
        <v>36</v>
      </c>
      <c r="D41" s="24">
        <f>0.3*D40</f>
        <v>19.439999999999998</v>
      </c>
      <c r="E41" s="2" t="s">
        <v>32</v>
      </c>
    </row>
    <row r="42" spans="2:5" ht="12.75">
      <c r="B42" s="5" t="s">
        <v>37</v>
      </c>
      <c r="C42" s="21" t="s">
        <v>38</v>
      </c>
      <c r="D42" s="9">
        <f>D40*0.7</f>
        <v>45.35999999999999</v>
      </c>
      <c r="E42" s="2" t="s">
        <v>32</v>
      </c>
    </row>
    <row r="43" spans="2:6" ht="12.75">
      <c r="B43" s="2" t="s">
        <v>33</v>
      </c>
      <c r="C43" s="4" t="s">
        <v>34</v>
      </c>
      <c r="D43" s="8">
        <f>D41*((D15)^4)/(192*30000000*D30)</f>
        <v>11.778148601229999</v>
      </c>
      <c r="E43" s="2" t="s">
        <v>39</v>
      </c>
      <c r="F43" t="s">
        <v>54</v>
      </c>
    </row>
    <row r="44" spans="2:5" ht="12.75">
      <c r="B44" s="2"/>
      <c r="C44" s="2"/>
      <c r="D44" s="2"/>
      <c r="E44" s="2"/>
    </row>
    <row r="45" spans="2:6" ht="12.75">
      <c r="B45" s="2" t="s">
        <v>51</v>
      </c>
      <c r="C45" s="4" t="s">
        <v>52</v>
      </c>
      <c r="D45" s="8">
        <f>0.0642*0.036*D14*(D16)^3*D22/D20</f>
        <v>2.178411054545454</v>
      </c>
      <c r="E45" s="2" t="s">
        <v>53</v>
      </c>
      <c r="F45" t="s">
        <v>55</v>
      </c>
    </row>
    <row r="46" spans="2:5" ht="12.75">
      <c r="B46" s="2"/>
      <c r="C46" s="2"/>
      <c r="D46" s="2"/>
      <c r="E46" s="2"/>
    </row>
  </sheetData>
  <sheetProtection password="CD2A" sheet="1" objects="1" scenarios="1"/>
  <mergeCells count="3">
    <mergeCell ref="I19:V19"/>
    <mergeCell ref="A1:E1"/>
    <mergeCell ref="G1:H1"/>
  </mergeCells>
  <hyperlinks>
    <hyperlink ref="G1:H1" r:id="rId1" display="pvtools.weebly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Engro Chemical Pakistan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Wajahat Abrar</dc:creator>
  <cp:keywords/>
  <dc:description/>
  <cp:lastModifiedBy>jhon</cp:lastModifiedBy>
  <dcterms:created xsi:type="dcterms:W3CDTF">2002-03-21T05:01:06Z</dcterms:created>
  <dcterms:modified xsi:type="dcterms:W3CDTF">2018-11-01T09:24:11Z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