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72" i="1" l="1"/>
  <c r="B67" i="1"/>
  <c r="B61" i="1"/>
  <c r="B55" i="1"/>
  <c r="B50" i="1"/>
  <c r="L71" i="1" l="1"/>
  <c r="L70" i="1"/>
  <c r="L66" i="1"/>
  <c r="L64" i="1"/>
  <c r="L60" i="1"/>
  <c r="L59" i="1"/>
  <c r="L54" i="1"/>
  <c r="L53" i="1"/>
  <c r="L49" i="1"/>
  <c r="L48" i="1" l="1"/>
  <c r="L47" i="1"/>
  <c r="L46" i="1" l="1"/>
  <c r="L45" i="1"/>
  <c r="L42" i="1"/>
  <c r="L41" i="1"/>
  <c r="L40" i="1"/>
  <c r="L39" i="1"/>
  <c r="L34" i="1"/>
  <c r="L33" i="1"/>
  <c r="L28" i="1"/>
  <c r="L27" i="1"/>
</calcChain>
</file>

<file path=xl/sharedStrings.xml><?xml version="1.0" encoding="utf-8"?>
<sst xmlns="http://schemas.openxmlformats.org/spreadsheetml/2006/main" count="162" uniqueCount="97">
  <si>
    <t>DESIGN OF COLLAR BOLT</t>
  </si>
  <si>
    <r>
      <t>d</t>
    </r>
    <r>
      <rPr>
        <sz val="8"/>
        <color theme="1"/>
        <rFont val="Calibri"/>
        <family val="2"/>
        <scheme val="minor"/>
      </rPr>
      <t>2</t>
    </r>
  </si>
  <si>
    <t>T</t>
  </si>
  <si>
    <t>t</t>
  </si>
  <si>
    <r>
      <t>d</t>
    </r>
    <r>
      <rPr>
        <sz val="8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 =</t>
    </r>
  </si>
  <si>
    <r>
      <t>d</t>
    </r>
    <r>
      <rPr>
        <sz val="8"/>
        <color theme="1"/>
        <rFont val="Calibri"/>
        <family val="2"/>
        <scheme val="minor"/>
      </rPr>
      <t xml:space="preserve">1  </t>
    </r>
    <r>
      <rPr>
        <sz val="11"/>
        <color theme="1"/>
        <rFont val="Calibri"/>
        <family val="2"/>
        <scheme val="minor"/>
      </rPr>
      <t>=</t>
    </r>
  </si>
  <si>
    <t>T   =</t>
  </si>
  <si>
    <t>mm</t>
  </si>
  <si>
    <t>TUBESHEET EXTENDED PORTION AT HYDROTEST</t>
  </si>
  <si>
    <t>INPUT REQUIRED :</t>
  </si>
  <si>
    <t>TUBESHEET</t>
  </si>
  <si>
    <t>MATERIAL OF TUBESHEET</t>
  </si>
  <si>
    <t>TEST PRESSURE</t>
  </si>
  <si>
    <t>MAXIMUM ALLOWABLE YIELD STRESS</t>
  </si>
  <si>
    <t>MAXIMUM ALLOWABLE TENSILE STRESS (0.9 x Sy)</t>
  </si>
  <si>
    <t>COLLAR BOLT</t>
  </si>
  <si>
    <t>MATERIAL</t>
  </si>
  <si>
    <t>BOLT DIAMETER</t>
  </si>
  <si>
    <t>NO. OF COLLAR BOLT</t>
  </si>
  <si>
    <t xml:space="preserve">MAXIMUM ALLOWABLE YIELD STRESS </t>
  </si>
  <si>
    <t>MAXIMUM ALLOWABLE SHEAR STRESS (0.4 x Sy)</t>
  </si>
  <si>
    <t>MAXIMUM ALLOWABLE TENSILE STRESS AT SHORT TERM (0.8 x Sy)</t>
  </si>
  <si>
    <t>GASKET</t>
  </si>
  <si>
    <t>GASKET OD</t>
  </si>
  <si>
    <t>GASKET ID</t>
  </si>
  <si>
    <t>GASKET WIDTH</t>
  </si>
  <si>
    <t>GASKET EFFECTVE WIDTH</t>
  </si>
  <si>
    <t>GASKET MIN. SEATING STRESS</t>
  </si>
  <si>
    <t>GASKET FACTOR</t>
  </si>
  <si>
    <t>RIB AREA OF GASKET</t>
  </si>
  <si>
    <t>BOLT CIRCLE DIAMETER</t>
  </si>
  <si>
    <t>MEAN DIAMETER</t>
  </si>
  <si>
    <t>DISTANCE (GASKET LOAD REACTION TO THE BOLT CIRCLE)</t>
  </si>
  <si>
    <r>
      <t xml:space="preserve">H = </t>
    </r>
    <r>
      <rPr>
        <sz val="11"/>
        <color theme="1"/>
        <rFont val="Calibri"/>
        <family val="2"/>
      </rPr>
      <t>π</t>
    </r>
    <r>
      <rPr>
        <sz val="12.65"/>
        <color theme="1"/>
        <rFont val="Calibri"/>
        <family val="2"/>
      </rPr>
      <t xml:space="preserve"> x </t>
    </r>
    <r>
      <rPr>
        <sz val="11"/>
        <color theme="1"/>
        <rFont val="Calibri"/>
        <family val="2"/>
      </rPr>
      <t>G² x PT / 400</t>
    </r>
  </si>
  <si>
    <r>
      <t xml:space="preserve">HP = ( 2 x b x </t>
    </r>
    <r>
      <rPr>
        <sz val="11"/>
        <color theme="1"/>
        <rFont val="Calibri"/>
        <family val="2"/>
      </rPr>
      <t>π</t>
    </r>
    <r>
      <rPr>
        <sz val="12.6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x G + RA ) x m x PT / 100</t>
    </r>
  </si>
  <si>
    <t>BOLT LOAD AT TEST CONDITION :</t>
  </si>
  <si>
    <r>
      <t>W</t>
    </r>
    <r>
      <rPr>
        <sz val="8"/>
        <color theme="1"/>
        <rFont val="Calibri"/>
        <family val="2"/>
        <scheme val="minor"/>
      </rPr>
      <t xml:space="preserve">m1 </t>
    </r>
    <r>
      <rPr>
        <sz val="11"/>
        <color theme="1"/>
        <rFont val="Calibri"/>
        <family val="2"/>
        <scheme val="minor"/>
      </rPr>
      <t>= H + HP</t>
    </r>
  </si>
  <si>
    <r>
      <t>W</t>
    </r>
    <r>
      <rPr>
        <sz val="8"/>
        <color theme="1"/>
        <rFont val="Calibri"/>
        <family val="2"/>
        <scheme val="minor"/>
      </rPr>
      <t xml:space="preserve">m2 </t>
    </r>
    <r>
      <rPr>
        <sz val="11"/>
        <color theme="1"/>
        <rFont val="Calibri"/>
        <family val="2"/>
        <scheme val="minor"/>
      </rPr>
      <t xml:space="preserve">= ( </t>
    </r>
    <r>
      <rPr>
        <sz val="11"/>
        <color theme="1"/>
        <rFont val="Calibri"/>
        <family val="2"/>
      </rPr>
      <t>π x b x G + (RA/2) x y</t>
    </r>
  </si>
  <si>
    <r>
      <t>W = THE LARGE OF W</t>
    </r>
    <r>
      <rPr>
        <sz val="8"/>
        <color theme="1"/>
        <rFont val="Calibri"/>
        <family val="2"/>
        <scheme val="minor"/>
      </rPr>
      <t xml:space="preserve">m1 </t>
    </r>
    <r>
      <rPr>
        <sz val="11"/>
        <color theme="1"/>
        <rFont val="Calibri"/>
        <family val="2"/>
        <scheme val="minor"/>
      </rPr>
      <t>or W</t>
    </r>
    <r>
      <rPr>
        <sz val="8"/>
        <color theme="1"/>
        <rFont val="Calibri"/>
        <family val="2"/>
        <scheme val="minor"/>
      </rPr>
      <t>m2</t>
    </r>
  </si>
  <si>
    <t>REQUIRED BOLT AREA OF SINGLE BOLT = (W/SB)/N</t>
  </si>
  <si>
    <t>ACTUAL BOLT AREA OF SINGLE BOLT</t>
  </si>
  <si>
    <t>THICKNESS OF TUBESHEET EXTENSION (BY ASME CODE UG-34)</t>
  </si>
  <si>
    <t>USED THICKNESS OF TUBESHEET EXTENSION</t>
  </si>
  <si>
    <t>COLLAR THICKNESS OF COLLAR BOLT</t>
  </si>
  <si>
    <t>REQUIRED COLLAR THICKNESS BY SHEAR</t>
  </si>
  <si>
    <r>
      <t>t</t>
    </r>
    <r>
      <rPr>
        <sz val="8"/>
        <color theme="1"/>
        <rFont val="Calibri"/>
        <family val="2"/>
        <scheme val="minor"/>
      </rPr>
      <t xml:space="preserve">s </t>
    </r>
    <r>
      <rPr>
        <sz val="11"/>
        <color theme="1"/>
        <rFont val="Calibri"/>
        <family val="2"/>
        <scheme val="minor"/>
      </rPr>
      <t>= W/(πxBDxNxSS)</t>
    </r>
  </si>
  <si>
    <t>USED THICKNESS</t>
  </si>
  <si>
    <t>REAUIRED COLLAR OUTSIDE DIAMETER BY BEARING STRESS</t>
  </si>
  <si>
    <t>Ar = W/(SBxN)</t>
  </si>
  <si>
    <t>USED AREA</t>
  </si>
  <si>
    <r>
      <t>REQUIRED d</t>
    </r>
    <r>
      <rPr>
        <sz val="8"/>
        <color theme="1"/>
        <rFont val="Calibri"/>
        <family val="2"/>
        <scheme val="minor"/>
      </rPr>
      <t>2req</t>
    </r>
  </si>
  <si>
    <t>USED VALUE</t>
  </si>
  <si>
    <t>PT</t>
  </si>
  <si>
    <t>Sy</t>
  </si>
  <si>
    <t>Sa</t>
  </si>
  <si>
    <t>BD</t>
  </si>
  <si>
    <t>N</t>
  </si>
  <si>
    <t>SY</t>
  </si>
  <si>
    <t>SS</t>
  </si>
  <si>
    <t>SB</t>
  </si>
  <si>
    <t>OD</t>
  </si>
  <si>
    <t>ID</t>
  </si>
  <si>
    <t>W</t>
  </si>
  <si>
    <t>b</t>
  </si>
  <si>
    <t>y</t>
  </si>
  <si>
    <t>m</t>
  </si>
  <si>
    <t>RA</t>
  </si>
  <si>
    <t>C</t>
  </si>
  <si>
    <t>G</t>
  </si>
  <si>
    <t xml:space="preserve">hG </t>
  </si>
  <si>
    <t>Wm1</t>
  </si>
  <si>
    <t>Wm2</t>
  </si>
  <si>
    <r>
      <t>A</t>
    </r>
    <r>
      <rPr>
        <sz val="8"/>
        <color theme="1"/>
        <rFont val="Calibri"/>
        <family val="2"/>
        <scheme val="minor"/>
      </rPr>
      <t>req</t>
    </r>
  </si>
  <si>
    <r>
      <t>A</t>
    </r>
    <r>
      <rPr>
        <sz val="8"/>
        <color theme="1"/>
        <rFont val="Calibri"/>
        <family val="2"/>
        <scheme val="minor"/>
      </rPr>
      <t>avbl</t>
    </r>
  </si>
  <si>
    <t>Tr</t>
  </si>
  <si>
    <t>ts</t>
  </si>
  <si>
    <t>Ar</t>
  </si>
  <si>
    <t>A</t>
  </si>
  <si>
    <r>
      <t>d</t>
    </r>
    <r>
      <rPr>
        <sz val="8"/>
        <color theme="1"/>
        <rFont val="Calibri"/>
        <family val="2"/>
        <scheme val="minor"/>
      </rPr>
      <t>2req</t>
    </r>
  </si>
  <si>
    <t xml:space="preserve"> =</t>
  </si>
  <si>
    <t>SA 965 F 304L</t>
  </si>
  <si>
    <t>SA 193 B7</t>
  </si>
  <si>
    <t>SS Spiral Wound</t>
  </si>
  <si>
    <t>Root Area</t>
  </si>
  <si>
    <r>
      <t>T</t>
    </r>
    <r>
      <rPr>
        <sz val="8"/>
        <color theme="1"/>
        <rFont val="Calibri"/>
        <family val="2"/>
        <scheme val="minor"/>
      </rPr>
      <t xml:space="preserve">r </t>
    </r>
    <r>
      <rPr>
        <sz val="11"/>
        <color theme="1"/>
        <rFont val="Calibri"/>
        <family val="2"/>
        <scheme val="minor"/>
      </rPr>
      <t xml:space="preserve">= G x </t>
    </r>
    <r>
      <rPr>
        <sz val="11"/>
        <color theme="1"/>
        <rFont val="Calibri"/>
        <family val="2"/>
      </rPr>
      <t>√(1.9 x W x hG / Sa x G³)</t>
    </r>
  </si>
  <si>
    <t>t   =</t>
  </si>
  <si>
    <r>
      <t>π(d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</rPr>
      <t>²-d</t>
    </r>
    <r>
      <rPr>
        <sz val="8"/>
        <color theme="1"/>
        <rFont val="Calibri"/>
        <family val="2"/>
      </rPr>
      <t>1</t>
    </r>
    <r>
      <rPr>
        <sz val="11"/>
        <color theme="1"/>
        <rFont val="Calibri"/>
        <family val="2"/>
      </rPr>
      <t>²)/4</t>
    </r>
  </si>
  <si>
    <r>
      <t>√((4xAr/π)+d</t>
    </r>
    <r>
      <rPr>
        <sz val="8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</rPr>
      <t>²)</t>
    </r>
  </si>
  <si>
    <r>
      <t>kg/cm</t>
    </r>
    <r>
      <rPr>
        <sz val="11"/>
        <color theme="1"/>
        <rFont val="Calibri"/>
        <family val="2"/>
      </rPr>
      <t>²</t>
    </r>
  </si>
  <si>
    <r>
      <t>kg/mm</t>
    </r>
    <r>
      <rPr>
        <sz val="11"/>
        <color theme="1"/>
        <rFont val="Calibri"/>
        <family val="2"/>
      </rPr>
      <t>²</t>
    </r>
  </si>
  <si>
    <t>EA</t>
  </si>
  <si>
    <r>
      <t>mm</t>
    </r>
    <r>
      <rPr>
        <sz val="11"/>
        <color theme="1"/>
        <rFont val="Calibri"/>
        <family val="2"/>
      </rPr>
      <t>²</t>
    </r>
  </si>
  <si>
    <t>kgf</t>
  </si>
  <si>
    <t>kg</t>
  </si>
  <si>
    <t>Page</t>
  </si>
  <si>
    <t>VISIT</t>
  </si>
  <si>
    <t>pvtools.weebly.com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</si>
</sst>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2.65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1" fillId="0" borderId="15" xfId="0" applyFont="1" applyBorder="1"/>
    <xf numFmtId="0" fontId="0" fillId="0" borderId="16" xfId="0" applyBorder="1"/>
    <xf numFmtId="0" fontId="0" fillId="0" borderId="15" xfId="0" applyBorder="1"/>
    <xf numFmtId="0" fontId="0" fillId="0" borderId="5" xfId="0" applyFill="1" applyBorder="1"/>
    <xf numFmtId="0" fontId="0" fillId="0" borderId="13" xfId="0" applyFill="1" applyBorder="1"/>
    <xf numFmtId="0" fontId="0" fillId="0" borderId="20" xfId="0" applyBorder="1"/>
    <xf numFmtId="0" fontId="8" fillId="0" borderId="0" xfId="1"/>
    <xf numFmtId="0" fontId="0" fillId="2" borderId="9" xfId="0" applyFill="1" applyBorder="1" applyProtection="1">
      <protection locked="0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2" borderId="0" xfId="0" applyFill="1" applyBorder="1" applyAlignment="1" applyProtection="1">
      <alignment horizontal="right"/>
      <protection locked="0"/>
    </xf>
    <xf numFmtId="0" fontId="0" fillId="0" borderId="12" xfId="0" applyBorder="1" applyAlignment="1">
      <alignment horizontal="right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604632</xdr:colOff>
      <xdr:row>3</xdr:row>
      <xdr:rowOff>99392</xdr:rowOff>
    </xdr:from>
    <xdr:to>
      <xdr:col>10</xdr:col>
      <xdr:colOff>66332</xdr:colOff>
      <xdr:row>12</xdr:row>
      <xdr:rowOff>16566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3371" y="488675"/>
          <a:ext cx="5685180" cy="1639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vtools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3"/>
  <sheetViews>
    <sheetView showGridLines="0" tabSelected="1" zoomScale="85" zoomScaleNormal="85" workbookViewId="0">
      <selection activeCell="Q12" sqref="Q12"/>
    </sheetView>
  </sheetViews>
  <sheetFormatPr defaultRowHeight="15" x14ac:dyDescent="0.25"/>
  <cols>
    <col min="1" max="1" width="5.7109375" customWidth="1"/>
    <col min="10" max="10" width="10.7109375" customWidth="1"/>
    <col min="11" max="11" width="4.85546875" customWidth="1"/>
    <col min="14" max="14" width="11.140625" customWidth="1"/>
    <col min="18" max="19" width="12.28515625" bestFit="1" customWidth="1"/>
  </cols>
  <sheetData>
    <row r="1" spans="1:16" ht="15.75" thickBot="1" x14ac:dyDescent="0.3">
      <c r="E1" t="s">
        <v>95</v>
      </c>
      <c r="F1" s="19" t="s">
        <v>96</v>
      </c>
    </row>
    <row r="2" spans="1:16" ht="15.75" thickBot="1" x14ac:dyDescent="0.3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8" t="s">
        <v>94</v>
      </c>
      <c r="N2" s="40">
        <v>3</v>
      </c>
      <c r="O2" s="2"/>
      <c r="P2" s="2"/>
    </row>
    <row r="3" spans="1:16" ht="10.5" customHeight="1" thickBo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2"/>
      <c r="P3" s="2"/>
    </row>
    <row r="4" spans="1:16" x14ac:dyDescent="0.25">
      <c r="A4" s="1"/>
      <c r="B4" s="31"/>
      <c r="C4" s="32"/>
      <c r="D4" s="32"/>
      <c r="E4" s="32"/>
      <c r="F4" s="32"/>
      <c r="G4" s="32"/>
      <c r="H4" s="32"/>
      <c r="I4" s="32"/>
      <c r="J4" s="33"/>
      <c r="K4" s="4"/>
      <c r="L4" s="2"/>
      <c r="M4" s="2"/>
      <c r="N4" s="3"/>
      <c r="O4" s="2"/>
      <c r="P4" s="2"/>
    </row>
    <row r="5" spans="1:16" x14ac:dyDescent="0.25">
      <c r="A5" s="1"/>
      <c r="B5" s="34"/>
      <c r="C5" s="35"/>
      <c r="D5" s="35"/>
      <c r="E5" s="35"/>
      <c r="F5" s="35"/>
      <c r="G5" s="35"/>
      <c r="H5" s="35"/>
      <c r="I5" s="35"/>
      <c r="J5" s="36"/>
      <c r="K5" s="4"/>
      <c r="L5" s="2" t="s">
        <v>4</v>
      </c>
      <c r="M5" s="20">
        <v>42</v>
      </c>
      <c r="N5" s="3" t="s">
        <v>7</v>
      </c>
      <c r="O5" s="2"/>
      <c r="P5" s="2"/>
    </row>
    <row r="6" spans="1:16" x14ac:dyDescent="0.25">
      <c r="A6" s="1"/>
      <c r="B6" s="34"/>
      <c r="C6" s="35"/>
      <c r="D6" s="35"/>
      <c r="E6" s="35"/>
      <c r="F6" s="35"/>
      <c r="G6" s="35"/>
      <c r="H6" s="35"/>
      <c r="I6" s="35"/>
      <c r="J6" s="36"/>
      <c r="K6" s="4"/>
      <c r="L6" s="2" t="s">
        <v>5</v>
      </c>
      <c r="M6" s="20">
        <v>33</v>
      </c>
      <c r="N6" s="3" t="s">
        <v>7</v>
      </c>
      <c r="O6" s="2"/>
      <c r="P6" s="2"/>
    </row>
    <row r="7" spans="1:16" x14ac:dyDescent="0.25">
      <c r="A7" s="1"/>
      <c r="B7" s="34"/>
      <c r="C7" s="35"/>
      <c r="D7" s="35"/>
      <c r="E7" s="35"/>
      <c r="F7" s="35"/>
      <c r="G7" s="35"/>
      <c r="H7" s="35"/>
      <c r="I7" s="35"/>
      <c r="J7" s="36"/>
      <c r="K7" s="4"/>
      <c r="L7" s="2" t="s">
        <v>85</v>
      </c>
      <c r="M7" s="20">
        <v>16</v>
      </c>
      <c r="N7" s="3" t="s">
        <v>7</v>
      </c>
      <c r="O7" s="2"/>
      <c r="P7" s="2"/>
    </row>
    <row r="8" spans="1:16" x14ac:dyDescent="0.25">
      <c r="A8" s="1"/>
      <c r="B8" s="34"/>
      <c r="C8" s="35"/>
      <c r="D8" s="35"/>
      <c r="E8" s="35"/>
      <c r="F8" s="35"/>
      <c r="G8" s="35"/>
      <c r="H8" s="35"/>
      <c r="I8" s="35"/>
      <c r="J8" s="36"/>
      <c r="K8" s="4"/>
      <c r="L8" s="2" t="s">
        <v>6</v>
      </c>
      <c r="M8" s="20">
        <v>69</v>
      </c>
      <c r="N8" s="3" t="s">
        <v>7</v>
      </c>
      <c r="O8" s="2"/>
      <c r="P8" s="2"/>
    </row>
    <row r="9" spans="1:16" x14ac:dyDescent="0.25">
      <c r="A9" s="1"/>
      <c r="B9" s="34"/>
      <c r="C9" s="35"/>
      <c r="D9" s="35"/>
      <c r="E9" s="35"/>
      <c r="F9" s="35"/>
      <c r="G9" s="35"/>
      <c r="H9" s="35"/>
      <c r="I9" s="35"/>
      <c r="J9" s="36"/>
      <c r="K9" s="4"/>
      <c r="L9" s="2"/>
      <c r="M9" s="2"/>
      <c r="N9" s="3"/>
      <c r="O9" s="2"/>
      <c r="P9" s="2"/>
    </row>
    <row r="10" spans="1:16" x14ac:dyDescent="0.25">
      <c r="A10" s="1"/>
      <c r="B10" s="34"/>
      <c r="C10" s="35"/>
      <c r="D10" s="35"/>
      <c r="E10" s="35"/>
      <c r="F10" s="35"/>
      <c r="G10" s="35"/>
      <c r="H10" s="35"/>
      <c r="I10" s="35"/>
      <c r="J10" s="36"/>
      <c r="K10" s="4"/>
      <c r="L10" s="2"/>
      <c r="M10" s="2"/>
      <c r="N10" s="3"/>
      <c r="O10" s="2"/>
      <c r="P10" s="2"/>
    </row>
    <row r="11" spans="1:16" x14ac:dyDescent="0.25">
      <c r="A11" s="1"/>
      <c r="B11" s="34"/>
      <c r="C11" s="35"/>
      <c r="D11" s="35"/>
      <c r="E11" s="35"/>
      <c r="F11" s="35"/>
      <c r="G11" s="35"/>
      <c r="H11" s="35"/>
      <c r="I11" s="35"/>
      <c r="J11" s="36"/>
      <c r="K11" s="4"/>
      <c r="L11" s="2"/>
      <c r="M11" s="2"/>
      <c r="N11" s="3"/>
      <c r="O11" s="2"/>
      <c r="P11" s="2"/>
    </row>
    <row r="12" spans="1:16" ht="15.75" thickBot="1" x14ac:dyDescent="0.3">
      <c r="A12" s="1"/>
      <c r="B12" s="37"/>
      <c r="C12" s="38"/>
      <c r="D12" s="38"/>
      <c r="E12" s="38"/>
      <c r="F12" s="38"/>
      <c r="G12" s="38"/>
      <c r="H12" s="38"/>
      <c r="I12" s="38"/>
      <c r="J12" s="39"/>
      <c r="K12" s="4"/>
      <c r="L12" s="2"/>
      <c r="M12" s="2"/>
      <c r="N12" s="3"/>
      <c r="O12" s="2"/>
      <c r="P12" s="2"/>
    </row>
    <row r="13" spans="1:16" ht="8.25" customHeight="1" x14ac:dyDescent="0.2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3"/>
      <c r="O13" s="2"/>
      <c r="P13" s="2"/>
    </row>
    <row r="14" spans="1:16" x14ac:dyDescent="0.25">
      <c r="A14" s="1"/>
      <c r="B14" s="5" t="s">
        <v>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2"/>
      <c r="P14" s="2"/>
    </row>
    <row r="15" spans="1:16" ht="9" customHeight="1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2"/>
      <c r="P15" s="2"/>
    </row>
    <row r="16" spans="1:16" x14ac:dyDescent="0.25">
      <c r="A16" s="13" t="s">
        <v>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4"/>
      <c r="O16" s="2"/>
      <c r="P16" s="2"/>
    </row>
    <row r="17" spans="1:16" x14ac:dyDescent="0.25">
      <c r="A17" s="15"/>
      <c r="B17" s="10" t="s">
        <v>10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4"/>
      <c r="O17" s="2"/>
      <c r="P17" s="2"/>
    </row>
    <row r="18" spans="1:16" x14ac:dyDescent="0.25">
      <c r="A18" s="1"/>
      <c r="B18" s="2" t="s">
        <v>11</v>
      </c>
      <c r="C18" s="2"/>
      <c r="D18" s="2"/>
      <c r="E18" s="2"/>
      <c r="F18" s="2"/>
      <c r="G18" s="2"/>
      <c r="H18" s="2"/>
      <c r="I18" s="2"/>
      <c r="J18" s="2"/>
      <c r="K18" s="2"/>
      <c r="L18" s="28" t="s">
        <v>80</v>
      </c>
      <c r="M18" s="28"/>
      <c r="N18" s="3"/>
      <c r="O18" s="2"/>
      <c r="P18" s="2"/>
    </row>
    <row r="19" spans="1:16" x14ac:dyDescent="0.25">
      <c r="A19" s="1"/>
      <c r="B19" s="2" t="s">
        <v>12</v>
      </c>
      <c r="C19" s="2"/>
      <c r="D19" s="2"/>
      <c r="E19" s="2"/>
      <c r="F19" s="2"/>
      <c r="G19" s="2"/>
      <c r="H19" s="2"/>
      <c r="I19" s="2" t="s">
        <v>52</v>
      </c>
      <c r="J19" s="2"/>
      <c r="K19" s="2" t="s">
        <v>79</v>
      </c>
      <c r="L19" s="28">
        <v>3.9</v>
      </c>
      <c r="M19" s="28"/>
      <c r="N19" s="3" t="s">
        <v>88</v>
      </c>
      <c r="O19" s="2"/>
      <c r="P19" s="2"/>
    </row>
    <row r="20" spans="1:16" x14ac:dyDescent="0.25">
      <c r="A20" s="1"/>
      <c r="B20" s="2" t="s">
        <v>13</v>
      </c>
      <c r="C20" s="2"/>
      <c r="D20" s="2"/>
      <c r="E20" s="2"/>
      <c r="F20" s="2"/>
      <c r="G20" s="2"/>
      <c r="H20" s="2"/>
      <c r="I20" s="2" t="s">
        <v>53</v>
      </c>
      <c r="J20" s="2"/>
      <c r="K20" s="2" t="s">
        <v>79</v>
      </c>
      <c r="L20" s="28">
        <v>17.57</v>
      </c>
      <c r="M20" s="28"/>
      <c r="N20" s="3" t="s">
        <v>89</v>
      </c>
      <c r="O20" s="2"/>
      <c r="P20" s="2"/>
    </row>
    <row r="21" spans="1:16" x14ac:dyDescent="0.25">
      <c r="A21" s="1"/>
      <c r="B21" s="2" t="s">
        <v>14</v>
      </c>
      <c r="C21" s="2"/>
      <c r="D21" s="2"/>
      <c r="E21" s="2"/>
      <c r="F21" s="2"/>
      <c r="G21" s="2"/>
      <c r="H21" s="2"/>
      <c r="I21" s="2" t="s">
        <v>54</v>
      </c>
      <c r="J21" s="2"/>
      <c r="K21" s="2" t="s">
        <v>79</v>
      </c>
      <c r="L21" s="28">
        <v>15.813000000000001</v>
      </c>
      <c r="M21" s="28"/>
      <c r="N21" s="3" t="s">
        <v>89</v>
      </c>
      <c r="O21" s="2"/>
      <c r="P21" s="2"/>
    </row>
    <row r="22" spans="1:16" x14ac:dyDescent="0.25">
      <c r="A22" s="15"/>
      <c r="B22" s="10" t="s">
        <v>15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4"/>
      <c r="O22" s="2"/>
      <c r="P22" s="2"/>
    </row>
    <row r="23" spans="1:16" x14ac:dyDescent="0.25">
      <c r="A23" s="1"/>
      <c r="B23" s="2" t="s">
        <v>16</v>
      </c>
      <c r="C23" s="2"/>
      <c r="D23" s="2"/>
      <c r="E23" s="2"/>
      <c r="F23" s="2"/>
      <c r="G23" s="2"/>
      <c r="H23" s="2"/>
      <c r="I23" s="2"/>
      <c r="J23" s="2"/>
      <c r="K23" s="2"/>
      <c r="L23" s="30" t="s">
        <v>81</v>
      </c>
      <c r="M23" s="30"/>
      <c r="N23" s="3"/>
      <c r="O23" s="2"/>
      <c r="P23" s="2"/>
    </row>
    <row r="24" spans="1:16" x14ac:dyDescent="0.25">
      <c r="A24" s="1"/>
      <c r="B24" s="2" t="s">
        <v>17</v>
      </c>
      <c r="C24" s="2"/>
      <c r="D24" s="2"/>
      <c r="E24" s="2"/>
      <c r="F24" s="2"/>
      <c r="G24" s="2"/>
      <c r="H24" s="2"/>
      <c r="I24" s="11" t="s">
        <v>55</v>
      </c>
      <c r="J24" s="2"/>
      <c r="K24" s="2" t="s">
        <v>79</v>
      </c>
      <c r="L24" s="28">
        <v>30</v>
      </c>
      <c r="M24" s="28"/>
      <c r="N24" s="16" t="s">
        <v>7</v>
      </c>
      <c r="O24" s="2"/>
      <c r="P24" s="2"/>
    </row>
    <row r="25" spans="1:16" x14ac:dyDescent="0.25">
      <c r="A25" s="1"/>
      <c r="B25" s="2" t="s">
        <v>18</v>
      </c>
      <c r="C25" s="2"/>
      <c r="D25" s="2"/>
      <c r="E25" s="2"/>
      <c r="F25" s="2"/>
      <c r="G25" s="2"/>
      <c r="H25" s="2"/>
      <c r="I25" s="11" t="s">
        <v>56</v>
      </c>
      <c r="J25" s="2"/>
      <c r="K25" s="2" t="s">
        <v>79</v>
      </c>
      <c r="L25" s="28">
        <v>52</v>
      </c>
      <c r="M25" s="28"/>
      <c r="N25" s="16" t="s">
        <v>90</v>
      </c>
      <c r="O25" s="2"/>
      <c r="P25" s="2"/>
    </row>
    <row r="26" spans="1:16" x14ac:dyDescent="0.25">
      <c r="A26" s="1"/>
      <c r="B26" s="2" t="s">
        <v>19</v>
      </c>
      <c r="C26" s="2"/>
      <c r="D26" s="2"/>
      <c r="E26" s="2"/>
      <c r="F26" s="2"/>
      <c r="G26" s="2"/>
      <c r="H26" s="2"/>
      <c r="I26" s="11" t="s">
        <v>57</v>
      </c>
      <c r="J26" s="2"/>
      <c r="K26" s="2" t="s">
        <v>79</v>
      </c>
      <c r="L26" s="28">
        <v>73.62</v>
      </c>
      <c r="M26" s="28"/>
      <c r="N26" s="3" t="s">
        <v>89</v>
      </c>
      <c r="O26" s="2"/>
      <c r="P26" s="2"/>
    </row>
    <row r="27" spans="1:16" x14ac:dyDescent="0.25">
      <c r="A27" s="1"/>
      <c r="B27" s="2" t="s">
        <v>20</v>
      </c>
      <c r="C27" s="2"/>
      <c r="D27" s="2"/>
      <c r="E27" s="2"/>
      <c r="F27" s="2"/>
      <c r="G27" s="2"/>
      <c r="H27" s="2"/>
      <c r="I27" s="11" t="s">
        <v>58</v>
      </c>
      <c r="J27" s="2"/>
      <c r="K27" s="2" t="s">
        <v>79</v>
      </c>
      <c r="L27" s="27">
        <f>L26*0.4</f>
        <v>29.448000000000004</v>
      </c>
      <c r="M27" s="27"/>
      <c r="N27" s="3" t="s">
        <v>89</v>
      </c>
      <c r="O27" s="2"/>
      <c r="P27" s="2"/>
    </row>
    <row r="28" spans="1:16" x14ac:dyDescent="0.25">
      <c r="A28" s="1"/>
      <c r="B28" s="2" t="s">
        <v>21</v>
      </c>
      <c r="C28" s="2"/>
      <c r="D28" s="2"/>
      <c r="E28" s="2"/>
      <c r="F28" s="2"/>
      <c r="G28" s="2"/>
      <c r="H28" s="2"/>
      <c r="I28" s="11" t="s">
        <v>59</v>
      </c>
      <c r="J28" s="2"/>
      <c r="K28" s="2" t="s">
        <v>79</v>
      </c>
      <c r="L28" s="27">
        <f>L26*0.8</f>
        <v>58.896000000000008</v>
      </c>
      <c r="M28" s="27"/>
      <c r="N28" s="3" t="s">
        <v>89</v>
      </c>
      <c r="O28" s="2"/>
      <c r="P28" s="2"/>
    </row>
    <row r="29" spans="1:16" x14ac:dyDescent="0.25">
      <c r="A29" s="15"/>
      <c r="B29" s="10" t="s">
        <v>22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4"/>
      <c r="O29" s="2"/>
      <c r="P29" s="2"/>
    </row>
    <row r="30" spans="1:16" x14ac:dyDescent="0.25">
      <c r="A30" s="1"/>
      <c r="B30" s="2" t="s">
        <v>16</v>
      </c>
      <c r="C30" s="2"/>
      <c r="D30" s="2"/>
      <c r="E30" s="2"/>
      <c r="F30" s="2"/>
      <c r="G30" s="2"/>
      <c r="H30" s="2"/>
      <c r="I30" s="2"/>
      <c r="J30" s="2"/>
      <c r="K30" s="2"/>
      <c r="L30" s="30" t="s">
        <v>82</v>
      </c>
      <c r="M30" s="30"/>
      <c r="N30" s="3"/>
      <c r="O30" s="2"/>
      <c r="P30" s="2"/>
    </row>
    <row r="31" spans="1:16" x14ac:dyDescent="0.25">
      <c r="A31" s="1"/>
      <c r="B31" s="2" t="s">
        <v>23</v>
      </c>
      <c r="C31" s="2"/>
      <c r="D31" s="2"/>
      <c r="E31" s="2"/>
      <c r="F31" s="2"/>
      <c r="G31" s="2"/>
      <c r="H31" s="2"/>
      <c r="I31" s="11" t="s">
        <v>60</v>
      </c>
      <c r="J31" s="2"/>
      <c r="K31" s="2" t="s">
        <v>79</v>
      </c>
      <c r="L31" s="28">
        <v>1458</v>
      </c>
      <c r="M31" s="28"/>
      <c r="N31" s="16" t="s">
        <v>7</v>
      </c>
      <c r="O31" s="2"/>
      <c r="P31" s="2"/>
    </row>
    <row r="32" spans="1:16" x14ac:dyDescent="0.25">
      <c r="A32" s="1"/>
      <c r="B32" s="2" t="s">
        <v>24</v>
      </c>
      <c r="C32" s="2"/>
      <c r="D32" s="2"/>
      <c r="E32" s="2"/>
      <c r="F32" s="2"/>
      <c r="G32" s="2"/>
      <c r="H32" s="2"/>
      <c r="I32" s="11" t="s">
        <v>61</v>
      </c>
      <c r="J32" s="2"/>
      <c r="K32" s="2" t="s">
        <v>79</v>
      </c>
      <c r="L32" s="28">
        <v>1426</v>
      </c>
      <c r="M32" s="28"/>
      <c r="N32" s="16" t="s">
        <v>7</v>
      </c>
      <c r="O32" s="2"/>
      <c r="P32" s="2"/>
    </row>
    <row r="33" spans="1:16" x14ac:dyDescent="0.25">
      <c r="A33" s="1"/>
      <c r="B33" s="2" t="s">
        <v>25</v>
      </c>
      <c r="C33" s="2"/>
      <c r="D33" s="2"/>
      <c r="E33" s="2"/>
      <c r="F33" s="2"/>
      <c r="G33" s="2"/>
      <c r="H33" s="2"/>
      <c r="I33" s="2" t="s">
        <v>62</v>
      </c>
      <c r="J33" s="2"/>
      <c r="K33" s="2" t="s">
        <v>79</v>
      </c>
      <c r="L33" s="27">
        <f>(L31-L32)/2</f>
        <v>16</v>
      </c>
      <c r="M33" s="27"/>
      <c r="N33" s="16" t="s">
        <v>7</v>
      </c>
      <c r="O33" s="2"/>
      <c r="P33" s="2"/>
    </row>
    <row r="34" spans="1:16" x14ac:dyDescent="0.25">
      <c r="A34" s="1"/>
      <c r="B34" s="2" t="s">
        <v>26</v>
      </c>
      <c r="C34" s="2"/>
      <c r="D34" s="2"/>
      <c r="E34" s="2"/>
      <c r="F34" s="2"/>
      <c r="G34" s="2"/>
      <c r="H34" s="2"/>
      <c r="I34" s="11" t="s">
        <v>63</v>
      </c>
      <c r="J34" s="2"/>
      <c r="K34" s="2" t="s">
        <v>79</v>
      </c>
      <c r="L34" s="27">
        <f>L33/2</f>
        <v>8</v>
      </c>
      <c r="M34" s="27"/>
      <c r="N34" s="16" t="s">
        <v>7</v>
      </c>
      <c r="O34" s="2"/>
      <c r="P34" s="2"/>
    </row>
    <row r="35" spans="1:16" x14ac:dyDescent="0.25">
      <c r="A35" s="1"/>
      <c r="B35" s="2" t="s">
        <v>27</v>
      </c>
      <c r="C35" s="2"/>
      <c r="D35" s="2"/>
      <c r="E35" s="2"/>
      <c r="F35" s="2"/>
      <c r="G35" s="2"/>
      <c r="H35" s="2"/>
      <c r="I35" s="11" t="s">
        <v>64</v>
      </c>
      <c r="J35" s="2"/>
      <c r="K35" s="2" t="s">
        <v>79</v>
      </c>
      <c r="L35" s="28">
        <v>7.03</v>
      </c>
      <c r="M35" s="28"/>
      <c r="N35" s="3" t="s">
        <v>89</v>
      </c>
      <c r="O35" s="2"/>
      <c r="P35" s="2"/>
    </row>
    <row r="36" spans="1:16" x14ac:dyDescent="0.25">
      <c r="A36" s="1"/>
      <c r="B36" s="2" t="s">
        <v>28</v>
      </c>
      <c r="C36" s="2"/>
      <c r="D36" s="2"/>
      <c r="E36" s="2"/>
      <c r="F36" s="2"/>
      <c r="G36" s="2"/>
      <c r="H36" s="2"/>
      <c r="I36" s="11" t="s">
        <v>65</v>
      </c>
      <c r="J36" s="2"/>
      <c r="K36" s="2" t="s">
        <v>79</v>
      </c>
      <c r="L36" s="28">
        <v>3</v>
      </c>
      <c r="M36" s="28"/>
      <c r="N36" s="3"/>
      <c r="O36" s="2"/>
      <c r="P36" s="2"/>
    </row>
    <row r="37" spans="1:16" x14ac:dyDescent="0.25">
      <c r="A37" s="1"/>
      <c r="B37" s="2" t="s">
        <v>29</v>
      </c>
      <c r="C37" s="2"/>
      <c r="D37" s="2"/>
      <c r="E37" s="2"/>
      <c r="F37" s="2"/>
      <c r="G37" s="2"/>
      <c r="H37" s="2"/>
      <c r="I37" s="11" t="s">
        <v>66</v>
      </c>
      <c r="J37" s="2"/>
      <c r="K37" s="2" t="s">
        <v>79</v>
      </c>
      <c r="L37" s="28">
        <v>0</v>
      </c>
      <c r="M37" s="28"/>
      <c r="N37" s="3" t="s">
        <v>91</v>
      </c>
      <c r="O37" s="2"/>
      <c r="P37" s="2"/>
    </row>
    <row r="38" spans="1:16" x14ac:dyDescent="0.25">
      <c r="A38" s="1"/>
      <c r="B38" s="2" t="s">
        <v>30</v>
      </c>
      <c r="C38" s="2"/>
      <c r="D38" s="2"/>
      <c r="E38" s="2"/>
      <c r="F38" s="2"/>
      <c r="G38" s="2"/>
      <c r="H38" s="2"/>
      <c r="I38" s="11" t="s">
        <v>67</v>
      </c>
      <c r="J38" s="2"/>
      <c r="K38" s="2" t="s">
        <v>79</v>
      </c>
      <c r="L38" s="28">
        <v>1527</v>
      </c>
      <c r="M38" s="28"/>
      <c r="N38" s="16" t="s">
        <v>7</v>
      </c>
      <c r="O38" s="2"/>
      <c r="P38" s="2"/>
    </row>
    <row r="39" spans="1:16" x14ac:dyDescent="0.25">
      <c r="A39" s="1"/>
      <c r="B39" s="2" t="s">
        <v>31</v>
      </c>
      <c r="C39" s="2"/>
      <c r="D39" s="2"/>
      <c r="E39" s="2"/>
      <c r="F39" s="2"/>
      <c r="G39" s="2"/>
      <c r="H39" s="2"/>
      <c r="I39" s="11" t="s">
        <v>68</v>
      </c>
      <c r="J39" s="2"/>
      <c r="K39" s="2" t="s">
        <v>79</v>
      </c>
      <c r="L39" s="27">
        <f>L32+L33</f>
        <v>1442</v>
      </c>
      <c r="M39" s="27"/>
      <c r="N39" s="16" t="s">
        <v>7</v>
      </c>
      <c r="O39" s="2"/>
      <c r="P39" s="2"/>
    </row>
    <row r="40" spans="1:16" x14ac:dyDescent="0.25">
      <c r="A40" s="8"/>
      <c r="B40" s="9" t="s">
        <v>32</v>
      </c>
      <c r="C40" s="9"/>
      <c r="D40" s="9"/>
      <c r="E40" s="9"/>
      <c r="F40" s="9"/>
      <c r="G40" s="9"/>
      <c r="H40" s="9"/>
      <c r="I40" s="9" t="s">
        <v>69</v>
      </c>
      <c r="J40" s="9"/>
      <c r="K40" s="9" t="s">
        <v>79</v>
      </c>
      <c r="L40" s="29">
        <f>(L38-L39)/2</f>
        <v>42.5</v>
      </c>
      <c r="M40" s="29"/>
      <c r="N40" s="17" t="s">
        <v>7</v>
      </c>
      <c r="O40" s="2"/>
      <c r="P40" s="2"/>
    </row>
    <row r="41" spans="1:16" ht="17.25" x14ac:dyDescent="0.3">
      <c r="A41" s="1"/>
      <c r="B41" s="2" t="s">
        <v>33</v>
      </c>
      <c r="C41" s="2"/>
      <c r="D41" s="2"/>
      <c r="E41" s="2"/>
      <c r="F41" s="2"/>
      <c r="G41" s="2"/>
      <c r="H41" s="2"/>
      <c r="I41" s="2"/>
      <c r="J41" s="2"/>
      <c r="K41" s="2"/>
      <c r="L41" s="27">
        <f>(PI()*(L39*L39)*L19)/400</f>
        <v>63692.017998756099</v>
      </c>
      <c r="M41" s="27"/>
      <c r="N41" s="16" t="s">
        <v>92</v>
      </c>
      <c r="O41" s="2"/>
      <c r="P41" s="2"/>
    </row>
    <row r="42" spans="1:16" ht="17.25" x14ac:dyDescent="0.3">
      <c r="A42" s="1"/>
      <c r="B42" s="2" t="s">
        <v>34</v>
      </c>
      <c r="C42" s="2"/>
      <c r="D42" s="2"/>
      <c r="E42" s="2"/>
      <c r="F42" s="2"/>
      <c r="G42" s="2"/>
      <c r="H42" s="2"/>
      <c r="I42" s="2"/>
      <c r="J42" s="2"/>
      <c r="K42" s="2"/>
      <c r="L42" s="27">
        <f>((2*L34*PI()*L39+L37)*L36*L19)/100</f>
        <v>8480.4906073239745</v>
      </c>
      <c r="M42" s="27"/>
      <c r="N42" s="16" t="s">
        <v>92</v>
      </c>
      <c r="O42" s="2"/>
      <c r="P42" s="2"/>
    </row>
    <row r="43" spans="1:16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12"/>
      <c r="M43" s="12"/>
      <c r="N43" s="3"/>
      <c r="O43" s="2"/>
      <c r="P43" s="2"/>
    </row>
    <row r="44" spans="1:16" x14ac:dyDescent="0.25">
      <c r="A44" s="1"/>
      <c r="B44" s="2" t="s">
        <v>35</v>
      </c>
      <c r="C44" s="2"/>
      <c r="D44" s="2"/>
      <c r="E44" s="2"/>
      <c r="F44" s="2"/>
      <c r="G44" s="2"/>
      <c r="H44" s="2"/>
      <c r="I44" s="2"/>
      <c r="J44" s="2"/>
      <c r="K44" s="2"/>
      <c r="L44" s="12"/>
      <c r="M44" s="12"/>
      <c r="N44" s="3"/>
      <c r="O44" s="2"/>
      <c r="P44" s="2"/>
    </row>
    <row r="45" spans="1:16" x14ac:dyDescent="0.25">
      <c r="A45" s="1"/>
      <c r="B45" s="2" t="s">
        <v>36</v>
      </c>
      <c r="C45" s="2"/>
      <c r="D45" s="2"/>
      <c r="E45" s="2"/>
      <c r="F45" s="2"/>
      <c r="G45" s="2"/>
      <c r="H45" s="2"/>
      <c r="I45" s="2" t="s">
        <v>70</v>
      </c>
      <c r="J45" s="2"/>
      <c r="K45" s="2" t="s">
        <v>79</v>
      </c>
      <c r="L45" s="27">
        <f>L41+L42</f>
        <v>72172.508606080068</v>
      </c>
      <c r="M45" s="27"/>
      <c r="N45" s="16" t="s">
        <v>93</v>
      </c>
      <c r="O45" s="2"/>
      <c r="P45" s="2"/>
    </row>
    <row r="46" spans="1:16" x14ac:dyDescent="0.25">
      <c r="A46" s="1"/>
      <c r="B46" s="2" t="s">
        <v>37</v>
      </c>
      <c r="C46" s="2"/>
      <c r="D46" s="2"/>
      <c r="E46" s="2"/>
      <c r="F46" s="2"/>
      <c r="G46" s="2"/>
      <c r="H46" s="2"/>
      <c r="I46" s="2" t="s">
        <v>71</v>
      </c>
      <c r="J46" s="2"/>
      <c r="K46" s="2" t="s">
        <v>79</v>
      </c>
      <c r="L46" s="27">
        <f>(PI()*L34*L39+(L37/2))*L35</f>
        <v>254777.13234823733</v>
      </c>
      <c r="M46" s="27"/>
      <c r="N46" s="16" t="s">
        <v>93</v>
      </c>
      <c r="O46" s="2"/>
      <c r="P46" s="2"/>
    </row>
    <row r="47" spans="1:16" x14ac:dyDescent="0.25">
      <c r="A47" s="1"/>
      <c r="B47" s="2" t="s">
        <v>38</v>
      </c>
      <c r="C47" s="2"/>
      <c r="D47" s="2"/>
      <c r="E47" s="2"/>
      <c r="F47" s="2"/>
      <c r="G47" s="2"/>
      <c r="H47" s="2"/>
      <c r="I47" s="2" t="s">
        <v>62</v>
      </c>
      <c r="J47" s="2"/>
      <c r="K47" s="2" t="s">
        <v>79</v>
      </c>
      <c r="L47" s="27">
        <f>MAX(L45,L46)</f>
        <v>254777.13234823733</v>
      </c>
      <c r="M47" s="27"/>
      <c r="N47" s="16" t="s">
        <v>93</v>
      </c>
      <c r="O47" s="2"/>
      <c r="P47" s="2"/>
    </row>
    <row r="48" spans="1:16" x14ac:dyDescent="0.25">
      <c r="A48" s="1"/>
      <c r="B48" s="2" t="s">
        <v>39</v>
      </c>
      <c r="C48" s="2"/>
      <c r="D48" s="2"/>
      <c r="E48" s="2"/>
      <c r="F48" s="2"/>
      <c r="G48" s="2"/>
      <c r="H48" s="2"/>
      <c r="I48" s="11" t="s">
        <v>72</v>
      </c>
      <c r="J48" s="2"/>
      <c r="K48" s="2" t="s">
        <v>79</v>
      </c>
      <c r="L48" s="27">
        <f>(L47/L28)/L25</f>
        <v>83.190033915140276</v>
      </c>
      <c r="M48" s="27"/>
      <c r="N48" s="3" t="s">
        <v>91</v>
      </c>
      <c r="O48" s="2"/>
      <c r="P48" s="2"/>
    </row>
    <row r="49" spans="1:16" x14ac:dyDescent="0.25">
      <c r="A49" s="1"/>
      <c r="B49" s="2" t="s">
        <v>40</v>
      </c>
      <c r="C49" s="2"/>
      <c r="D49" s="2"/>
      <c r="E49" s="2"/>
      <c r="F49" s="2"/>
      <c r="G49" s="2"/>
      <c r="H49" s="2"/>
      <c r="I49" s="11" t="s">
        <v>73</v>
      </c>
      <c r="J49" s="2"/>
      <c r="K49" s="2" t="s">
        <v>79</v>
      </c>
      <c r="L49" s="27">
        <f>VLOOKUP(L24,R144:S153,2,FALSE)</f>
        <v>502.96499999999997</v>
      </c>
      <c r="M49" s="27"/>
      <c r="N49" s="3" t="s">
        <v>91</v>
      </c>
      <c r="O49" s="2"/>
      <c r="P49" s="2"/>
    </row>
    <row r="50" spans="1:16" x14ac:dyDescent="0.25">
      <c r="A50" s="1"/>
      <c r="B50" s="25" t="str">
        <f>IF(L49&gt;=L48,"AS Areq &lt; Aavlbl HENCE, DESIGN IS SAFE","AS Areq &gt; Aavlbl HENCE, DESIGN IS NOT SAFE")</f>
        <v>AS Areq &lt; Aavlbl HENCE, DESIGN IS SAFE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  <c r="O50" s="2"/>
      <c r="P50" s="2"/>
    </row>
    <row r="51" spans="1:16" ht="9" customHeight="1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12"/>
      <c r="M51" s="12"/>
      <c r="N51" s="3"/>
      <c r="O51" s="2"/>
      <c r="P51" s="2"/>
    </row>
    <row r="52" spans="1:16" x14ac:dyDescent="0.25">
      <c r="A52" s="1"/>
      <c r="B52" s="2" t="s">
        <v>41</v>
      </c>
      <c r="C52" s="2"/>
      <c r="D52" s="2"/>
      <c r="E52" s="2"/>
      <c r="F52" s="2"/>
      <c r="G52" s="2"/>
      <c r="H52" s="2"/>
      <c r="I52" s="2"/>
      <c r="J52" s="2"/>
      <c r="K52" s="2"/>
      <c r="L52" s="12"/>
      <c r="M52" s="12"/>
      <c r="N52" s="3"/>
      <c r="O52" s="2"/>
      <c r="P52" s="2"/>
    </row>
    <row r="53" spans="1:16" x14ac:dyDescent="0.25">
      <c r="A53" s="1"/>
      <c r="B53" s="2" t="s">
        <v>84</v>
      </c>
      <c r="C53" s="2"/>
      <c r="D53" s="2"/>
      <c r="E53" s="2"/>
      <c r="F53" s="2"/>
      <c r="G53" s="2"/>
      <c r="H53" s="2"/>
      <c r="I53" s="2" t="s">
        <v>74</v>
      </c>
      <c r="J53" s="2"/>
      <c r="K53" s="2" t="s">
        <v>79</v>
      </c>
      <c r="L53" s="27">
        <f>L39*SQRT((1.9*L47*L40)/(L21*(L39*L39*L39)))</f>
        <v>30.037357424163975</v>
      </c>
      <c r="M53" s="27"/>
      <c r="N53" s="3" t="s">
        <v>7</v>
      </c>
      <c r="O53" s="2"/>
      <c r="P53" s="2"/>
    </row>
    <row r="54" spans="1:16" x14ac:dyDescent="0.25">
      <c r="A54" s="1"/>
      <c r="B54" s="2" t="s">
        <v>42</v>
      </c>
      <c r="C54" s="2"/>
      <c r="D54" s="2"/>
      <c r="E54" s="2"/>
      <c r="F54" s="2"/>
      <c r="G54" s="2"/>
      <c r="H54" s="2"/>
      <c r="I54" s="2" t="s">
        <v>2</v>
      </c>
      <c r="J54" s="2"/>
      <c r="K54" s="2" t="s">
        <v>79</v>
      </c>
      <c r="L54" s="27">
        <f>M8</f>
        <v>69</v>
      </c>
      <c r="M54" s="27"/>
      <c r="N54" s="3" t="s">
        <v>7</v>
      </c>
      <c r="O54" s="2"/>
      <c r="P54" s="2"/>
    </row>
    <row r="55" spans="1:16" x14ac:dyDescent="0.25">
      <c r="A55" s="1"/>
      <c r="B55" s="25" t="str">
        <f>IF(L54&gt;=L53,"AS Tr &lt; T HENCE, DESIGN IS SAFE","AS Tr &gt; T HENCE, DESIGN IS NOT SAFE")</f>
        <v>AS Tr &lt; T HENCE, DESIGN IS SAFE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  <c r="O55" s="2"/>
      <c r="P55" s="2"/>
    </row>
    <row r="56" spans="1:16" ht="6.75" customHeight="1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12"/>
      <c r="M56" s="12"/>
      <c r="N56" s="3"/>
      <c r="O56" s="2"/>
      <c r="P56" s="2"/>
    </row>
    <row r="57" spans="1:16" x14ac:dyDescent="0.25">
      <c r="A57" s="1"/>
      <c r="B57" s="2" t="s">
        <v>43</v>
      </c>
      <c r="C57" s="2"/>
      <c r="D57" s="2"/>
      <c r="E57" s="2"/>
      <c r="F57" s="2"/>
      <c r="G57" s="2"/>
      <c r="H57" s="2"/>
      <c r="I57" s="2"/>
      <c r="J57" s="2"/>
      <c r="K57" s="2"/>
      <c r="L57" s="12"/>
      <c r="M57" s="12"/>
      <c r="N57" s="3"/>
      <c r="O57" s="2"/>
      <c r="P57" s="2"/>
    </row>
    <row r="58" spans="1:16" x14ac:dyDescent="0.25">
      <c r="A58" s="1"/>
      <c r="B58" s="2" t="s">
        <v>44</v>
      </c>
      <c r="C58" s="2"/>
      <c r="D58" s="2"/>
      <c r="E58" s="2"/>
      <c r="F58" s="2"/>
      <c r="G58" s="2"/>
      <c r="H58" s="2"/>
      <c r="I58" s="2"/>
      <c r="J58" s="2"/>
      <c r="K58" s="2"/>
      <c r="L58" s="12"/>
      <c r="M58" s="12"/>
      <c r="N58" s="3"/>
      <c r="O58" s="2"/>
      <c r="P58" s="2"/>
    </row>
    <row r="59" spans="1:16" x14ac:dyDescent="0.25">
      <c r="A59" s="1"/>
      <c r="B59" s="2" t="s">
        <v>45</v>
      </c>
      <c r="C59" s="2"/>
      <c r="D59" s="2"/>
      <c r="E59" s="2"/>
      <c r="F59" s="2"/>
      <c r="G59" s="2"/>
      <c r="H59" s="2"/>
      <c r="I59" s="2" t="s">
        <v>75</v>
      </c>
      <c r="J59" s="2"/>
      <c r="K59" s="2" t="s">
        <v>79</v>
      </c>
      <c r="L59" s="27">
        <f>L47/(PI()*L24*L25*L27)</f>
        <v>1.7653473484769326</v>
      </c>
      <c r="M59" s="27"/>
      <c r="N59" s="3" t="s">
        <v>7</v>
      </c>
      <c r="O59" s="2"/>
      <c r="P59" s="2"/>
    </row>
    <row r="60" spans="1:16" x14ac:dyDescent="0.25">
      <c r="A60" s="1"/>
      <c r="B60" s="2" t="s">
        <v>46</v>
      </c>
      <c r="C60" s="2"/>
      <c r="D60" s="2"/>
      <c r="E60" s="2"/>
      <c r="F60" s="2"/>
      <c r="G60" s="2"/>
      <c r="H60" s="2"/>
      <c r="I60" s="2" t="s">
        <v>3</v>
      </c>
      <c r="J60" s="2"/>
      <c r="K60" s="2" t="s">
        <v>79</v>
      </c>
      <c r="L60" s="27">
        <f>M7</f>
        <v>16</v>
      </c>
      <c r="M60" s="27"/>
      <c r="N60" s="3" t="s">
        <v>7</v>
      </c>
      <c r="O60" s="2"/>
      <c r="P60" s="2"/>
    </row>
    <row r="61" spans="1:16" x14ac:dyDescent="0.25">
      <c r="A61" s="1"/>
      <c r="B61" s="25" t="str">
        <f>IF(L60&gt;=L59,"AS ts &lt; t HENCE, DESIGN IS SAFE","AS ts &gt; t HENCE, DESIGN IS NOT SAFE")</f>
        <v>AS ts &lt; t HENCE, DESIGN IS SAFE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6"/>
      <c r="O61" s="2"/>
      <c r="P61" s="2"/>
    </row>
    <row r="62" spans="1:16" ht="9" customHeight="1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12"/>
      <c r="M62" s="12"/>
      <c r="N62" s="3"/>
      <c r="O62" s="2"/>
      <c r="P62" s="2"/>
    </row>
    <row r="63" spans="1:16" x14ac:dyDescent="0.25">
      <c r="A63" s="1"/>
      <c r="B63" s="2" t="s">
        <v>47</v>
      </c>
      <c r="C63" s="2"/>
      <c r="D63" s="2"/>
      <c r="E63" s="2"/>
      <c r="F63" s="2"/>
      <c r="G63" s="2"/>
      <c r="H63" s="2"/>
      <c r="I63" s="2"/>
      <c r="J63" s="2"/>
      <c r="K63" s="2"/>
      <c r="L63" s="12"/>
      <c r="M63" s="12"/>
      <c r="N63" s="3"/>
      <c r="O63" s="2"/>
      <c r="P63" s="2"/>
    </row>
    <row r="64" spans="1:16" x14ac:dyDescent="0.25">
      <c r="A64" s="1"/>
      <c r="B64" s="2" t="s">
        <v>48</v>
      </c>
      <c r="C64" s="2"/>
      <c r="D64" s="2"/>
      <c r="E64" s="2"/>
      <c r="F64" s="2"/>
      <c r="G64" s="2"/>
      <c r="H64" s="2"/>
      <c r="I64" s="2" t="s">
        <v>76</v>
      </c>
      <c r="J64" s="2"/>
      <c r="K64" s="2" t="s">
        <v>79</v>
      </c>
      <c r="L64" s="27">
        <f>L47/(L28*L25)</f>
        <v>83.190033915140276</v>
      </c>
      <c r="M64" s="27"/>
      <c r="N64" s="3" t="s">
        <v>91</v>
      </c>
      <c r="O64" s="2"/>
      <c r="P64" s="2"/>
    </row>
    <row r="65" spans="1:16" x14ac:dyDescent="0.25">
      <c r="A65" s="1"/>
      <c r="B65" s="2" t="s">
        <v>49</v>
      </c>
      <c r="C65" s="2"/>
      <c r="D65" s="2"/>
      <c r="E65" s="2"/>
      <c r="F65" s="2"/>
      <c r="G65" s="2"/>
      <c r="H65" s="2"/>
      <c r="I65" s="2" t="s">
        <v>77</v>
      </c>
      <c r="J65" s="2"/>
      <c r="K65" s="2" t="s">
        <v>79</v>
      </c>
      <c r="L65" s="27" t="s">
        <v>86</v>
      </c>
      <c r="M65" s="27"/>
      <c r="N65" s="3"/>
      <c r="O65" s="2"/>
      <c r="P65" s="2"/>
    </row>
    <row r="66" spans="1:16" x14ac:dyDescent="0.25">
      <c r="A66" s="1"/>
      <c r="B66" s="2"/>
      <c r="C66" s="2"/>
      <c r="D66" s="2"/>
      <c r="E66" s="2"/>
      <c r="F66" s="2"/>
      <c r="G66" s="2"/>
      <c r="H66" s="2"/>
      <c r="I66" s="2" t="s">
        <v>77</v>
      </c>
      <c r="J66" s="2"/>
      <c r="K66" s="2" t="s">
        <v>79</v>
      </c>
      <c r="L66" s="27">
        <f>PI()*(M5^2-M6^2)/4</f>
        <v>530.14376029327764</v>
      </c>
      <c r="M66" s="27"/>
      <c r="N66" s="3" t="s">
        <v>91</v>
      </c>
      <c r="O66" s="2"/>
      <c r="P66" s="2"/>
    </row>
    <row r="67" spans="1:16" x14ac:dyDescent="0.25">
      <c r="A67" s="1"/>
      <c r="B67" s="25" t="str">
        <f>IF(L66&gt;=L64,"REQUIRED COLLAR AREA IS AVAILABLE","REQUIRED COLLAR AREA IS NOT-AVAILABLE")</f>
        <v>REQUIRED COLLAR AREA IS AVAILABLE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  <c r="O67" s="2"/>
      <c r="P67" s="2"/>
    </row>
    <row r="68" spans="1:16" ht="6" customHeight="1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12"/>
      <c r="M68" s="12"/>
      <c r="N68" s="3"/>
      <c r="O68" s="2"/>
      <c r="P68" s="2"/>
    </row>
    <row r="69" spans="1:16" x14ac:dyDescent="0.25">
      <c r="A69" s="1"/>
      <c r="B69" s="2" t="s">
        <v>50</v>
      </c>
      <c r="C69" s="2"/>
      <c r="D69" s="2"/>
      <c r="E69" s="2"/>
      <c r="F69" s="2"/>
      <c r="G69" s="2"/>
      <c r="H69" s="2"/>
      <c r="I69" s="11" t="s">
        <v>78</v>
      </c>
      <c r="J69" s="2"/>
      <c r="K69" s="2" t="s">
        <v>79</v>
      </c>
      <c r="L69" s="27" t="s">
        <v>87</v>
      </c>
      <c r="M69" s="27"/>
      <c r="N69" s="3"/>
      <c r="O69" s="2"/>
      <c r="P69" s="2"/>
    </row>
    <row r="70" spans="1:16" x14ac:dyDescent="0.25">
      <c r="A70" s="1"/>
      <c r="B70" s="2"/>
      <c r="C70" s="2"/>
      <c r="D70" s="2"/>
      <c r="E70" s="2"/>
      <c r="F70" s="2"/>
      <c r="G70" s="2"/>
      <c r="H70" s="2"/>
      <c r="I70" s="11" t="s">
        <v>78</v>
      </c>
      <c r="J70" s="2"/>
      <c r="K70" s="2" t="s">
        <v>79</v>
      </c>
      <c r="L70" s="27">
        <f>SQRT((4*L64/PI())+M6^2)</f>
        <v>34.567627065053451</v>
      </c>
      <c r="M70" s="27"/>
      <c r="N70" s="3" t="s">
        <v>7</v>
      </c>
      <c r="O70" s="2"/>
      <c r="P70" s="2"/>
    </row>
    <row r="71" spans="1:16" x14ac:dyDescent="0.25">
      <c r="A71" s="1"/>
      <c r="B71" s="2" t="s">
        <v>51</v>
      </c>
      <c r="C71" s="2"/>
      <c r="D71" s="2"/>
      <c r="E71" s="2"/>
      <c r="F71" s="2"/>
      <c r="G71" s="2"/>
      <c r="H71" s="2"/>
      <c r="I71" s="11" t="s">
        <v>1</v>
      </c>
      <c r="J71" s="2"/>
      <c r="K71" s="2" t="s">
        <v>79</v>
      </c>
      <c r="L71" s="27">
        <f>M5</f>
        <v>42</v>
      </c>
      <c r="M71" s="27"/>
      <c r="N71" s="3" t="s">
        <v>7</v>
      </c>
      <c r="O71" s="2"/>
      <c r="P71" s="2"/>
    </row>
    <row r="72" spans="1:16" ht="15.75" thickBot="1" x14ac:dyDescent="0.3">
      <c r="A72" s="6"/>
      <c r="B72" s="21" t="str">
        <f>IF(L71&gt;=L70,"COLLAR DIAMETER IS SAFE IN DESIGN","COLLAR DIAMETER IS NOT SAFE IN DESIGN")</f>
        <v>COLLAR DIAMETER IS SAFE IN DESIGN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  <c r="O72" s="2"/>
      <c r="P72" s="2"/>
    </row>
    <row r="73" spans="1:16" x14ac:dyDescent="0.25">
      <c r="O73" s="2"/>
      <c r="P73" s="2"/>
    </row>
    <row r="74" spans="1:16" x14ac:dyDescent="0.25">
      <c r="O74" s="2"/>
      <c r="P74" s="2"/>
    </row>
    <row r="75" spans="1:16" x14ac:dyDescent="0.25">
      <c r="O75" s="2"/>
      <c r="P75" s="2"/>
    </row>
    <row r="76" spans="1:16" x14ac:dyDescent="0.25">
      <c r="O76" s="2"/>
      <c r="P76" s="2"/>
    </row>
    <row r="77" spans="1:16" x14ac:dyDescent="0.25">
      <c r="O77" s="2"/>
      <c r="P77" s="2"/>
    </row>
    <row r="78" spans="1:16" x14ac:dyDescent="0.25">
      <c r="O78" s="2"/>
      <c r="P78" s="2"/>
    </row>
    <row r="79" spans="1:16" x14ac:dyDescent="0.25">
      <c r="O79" s="2"/>
      <c r="P79" s="2"/>
    </row>
    <row r="80" spans="1:16" x14ac:dyDescent="0.25">
      <c r="O80" s="2"/>
      <c r="P80" s="2"/>
    </row>
    <row r="81" spans="15:16" x14ac:dyDescent="0.25">
      <c r="O81" s="2"/>
      <c r="P81" s="2"/>
    </row>
    <row r="82" spans="15:16" x14ac:dyDescent="0.25">
      <c r="O82" s="2"/>
      <c r="P82" s="2"/>
    </row>
    <row r="83" spans="15:16" x14ac:dyDescent="0.25">
      <c r="O83" s="2"/>
      <c r="P83" s="2"/>
    </row>
    <row r="84" spans="15:16" x14ac:dyDescent="0.25">
      <c r="O84" s="2"/>
      <c r="P84" s="2"/>
    </row>
    <row r="85" spans="15:16" x14ac:dyDescent="0.25">
      <c r="O85" s="2"/>
      <c r="P85" s="2"/>
    </row>
    <row r="86" spans="15:16" x14ac:dyDescent="0.25">
      <c r="O86" s="2"/>
      <c r="P86" s="2"/>
    </row>
    <row r="87" spans="15:16" x14ac:dyDescent="0.25">
      <c r="O87" s="2"/>
      <c r="P87" s="2"/>
    </row>
    <row r="88" spans="15:16" x14ac:dyDescent="0.25">
      <c r="O88" s="2"/>
      <c r="P88" s="2"/>
    </row>
    <row r="89" spans="15:16" x14ac:dyDescent="0.25">
      <c r="O89" s="2"/>
      <c r="P89" s="2"/>
    </row>
    <row r="90" spans="15:16" x14ac:dyDescent="0.25">
      <c r="O90" s="2"/>
      <c r="P90" s="2"/>
    </row>
    <row r="91" spans="15:16" x14ac:dyDescent="0.25">
      <c r="O91" s="2"/>
      <c r="P91" s="2"/>
    </row>
    <row r="92" spans="15:16" x14ac:dyDescent="0.25">
      <c r="O92" s="2"/>
      <c r="P92" s="2"/>
    </row>
    <row r="93" spans="15:16" x14ac:dyDescent="0.25">
      <c r="O93" s="2"/>
      <c r="P93" s="2"/>
    </row>
    <row r="94" spans="15:16" x14ac:dyDescent="0.25">
      <c r="O94" s="2"/>
      <c r="P94" s="2"/>
    </row>
    <row r="95" spans="15:16" x14ac:dyDescent="0.25">
      <c r="O95" s="2"/>
      <c r="P95" s="2"/>
    </row>
    <row r="96" spans="15:16" x14ac:dyDescent="0.25">
      <c r="O96" s="2"/>
      <c r="P96" s="2"/>
    </row>
    <row r="97" spans="15:16" x14ac:dyDescent="0.25">
      <c r="O97" s="2"/>
      <c r="P97" s="2"/>
    </row>
    <row r="98" spans="15:16" x14ac:dyDescent="0.25">
      <c r="O98" s="2"/>
      <c r="P98" s="2"/>
    </row>
    <row r="99" spans="15:16" x14ac:dyDescent="0.25">
      <c r="O99" s="2"/>
      <c r="P99" s="2"/>
    </row>
    <row r="100" spans="15:16" x14ac:dyDescent="0.25">
      <c r="O100" s="2"/>
      <c r="P100" s="2"/>
    </row>
    <row r="101" spans="15:16" x14ac:dyDescent="0.25">
      <c r="O101" s="2"/>
      <c r="P101" s="2"/>
    </row>
    <row r="102" spans="15:16" x14ac:dyDescent="0.25">
      <c r="O102" s="2"/>
      <c r="P102" s="2"/>
    </row>
    <row r="103" spans="15:16" x14ac:dyDescent="0.25">
      <c r="O103" s="2"/>
      <c r="P103" s="2"/>
    </row>
    <row r="104" spans="15:16" x14ac:dyDescent="0.25">
      <c r="O104" s="2"/>
      <c r="P104" s="2"/>
    </row>
    <row r="105" spans="15:16" x14ac:dyDescent="0.25">
      <c r="O105" s="2"/>
      <c r="P105" s="2"/>
    </row>
    <row r="106" spans="15:16" x14ac:dyDescent="0.25">
      <c r="O106" s="2"/>
      <c r="P106" s="2"/>
    </row>
    <row r="107" spans="15:16" x14ac:dyDescent="0.25">
      <c r="O107" s="2"/>
      <c r="P107" s="2"/>
    </row>
    <row r="108" spans="15:16" x14ac:dyDescent="0.25">
      <c r="O108" s="2"/>
      <c r="P108" s="2"/>
    </row>
    <row r="109" spans="15:16" x14ac:dyDescent="0.25">
      <c r="O109" s="2"/>
      <c r="P109" s="2"/>
    </row>
    <row r="110" spans="15:16" x14ac:dyDescent="0.25">
      <c r="O110" s="2"/>
      <c r="P110" s="2"/>
    </row>
    <row r="111" spans="15:16" x14ac:dyDescent="0.25">
      <c r="O111" s="2"/>
      <c r="P111" s="2"/>
    </row>
    <row r="112" spans="15:16" x14ac:dyDescent="0.25">
      <c r="O112" s="2"/>
      <c r="P112" s="2"/>
    </row>
    <row r="113" spans="15:16" x14ac:dyDescent="0.25">
      <c r="O113" s="2"/>
      <c r="P113" s="2"/>
    </row>
    <row r="114" spans="15:16" x14ac:dyDescent="0.25">
      <c r="O114" s="2"/>
      <c r="P114" s="2"/>
    </row>
    <row r="115" spans="15:16" x14ac:dyDescent="0.25">
      <c r="O115" s="2"/>
      <c r="P115" s="2"/>
    </row>
    <row r="116" spans="15:16" x14ac:dyDescent="0.25">
      <c r="O116" s="2"/>
      <c r="P116" s="2"/>
    </row>
    <row r="117" spans="15:16" x14ac:dyDescent="0.25">
      <c r="O117" s="2"/>
      <c r="P117" s="2"/>
    </row>
    <row r="118" spans="15:16" x14ac:dyDescent="0.25">
      <c r="O118" s="2"/>
      <c r="P118" s="2"/>
    </row>
    <row r="119" spans="15:16" x14ac:dyDescent="0.25">
      <c r="O119" s="2"/>
      <c r="P119" s="2"/>
    </row>
    <row r="120" spans="15:16" x14ac:dyDescent="0.25">
      <c r="O120" s="2"/>
      <c r="P120" s="2"/>
    </row>
    <row r="121" spans="15:16" x14ac:dyDescent="0.25">
      <c r="O121" s="2"/>
      <c r="P121" s="2"/>
    </row>
    <row r="122" spans="15:16" x14ac:dyDescent="0.25">
      <c r="O122" s="2"/>
      <c r="P122" s="2"/>
    </row>
    <row r="123" spans="15:16" x14ac:dyDescent="0.25">
      <c r="O123" s="2"/>
      <c r="P123" s="2"/>
    </row>
    <row r="124" spans="15:16" x14ac:dyDescent="0.25">
      <c r="O124" s="2"/>
      <c r="P124" s="2"/>
    </row>
    <row r="125" spans="15:16" x14ac:dyDescent="0.25">
      <c r="O125" s="2"/>
      <c r="P125" s="2"/>
    </row>
    <row r="126" spans="15:16" x14ac:dyDescent="0.25">
      <c r="O126" s="2"/>
      <c r="P126" s="2"/>
    </row>
    <row r="127" spans="15:16" x14ac:dyDescent="0.25">
      <c r="O127" s="2"/>
      <c r="P127" s="2"/>
    </row>
    <row r="128" spans="15:16" x14ac:dyDescent="0.25">
      <c r="O128" s="2"/>
      <c r="P128" s="2"/>
    </row>
    <row r="129" spans="15:19" x14ac:dyDescent="0.25">
      <c r="O129" s="2"/>
      <c r="P129" s="2"/>
    </row>
    <row r="130" spans="15:19" x14ac:dyDescent="0.25">
      <c r="O130" s="2"/>
      <c r="P130" s="2"/>
    </row>
    <row r="131" spans="15:19" x14ac:dyDescent="0.25">
      <c r="O131" s="2"/>
      <c r="P131" s="2"/>
    </row>
    <row r="132" spans="15:19" x14ac:dyDescent="0.25">
      <c r="O132" s="2"/>
      <c r="P132" s="2"/>
    </row>
    <row r="133" spans="15:19" x14ac:dyDescent="0.25">
      <c r="O133" s="2"/>
      <c r="P133" s="2"/>
    </row>
    <row r="134" spans="15:19" x14ac:dyDescent="0.25">
      <c r="O134" s="2"/>
      <c r="P134" s="2"/>
    </row>
    <row r="135" spans="15:19" x14ac:dyDescent="0.25">
      <c r="O135" s="2"/>
      <c r="P135" s="2"/>
    </row>
    <row r="136" spans="15:19" x14ac:dyDescent="0.25">
      <c r="O136" s="2"/>
      <c r="P136" s="2"/>
    </row>
    <row r="137" spans="15:19" x14ac:dyDescent="0.25">
      <c r="O137" s="2"/>
      <c r="P137" s="2"/>
    </row>
    <row r="138" spans="15:19" x14ac:dyDescent="0.25">
      <c r="O138" s="2"/>
      <c r="P138" s="2"/>
    </row>
    <row r="139" spans="15:19" x14ac:dyDescent="0.25">
      <c r="O139" s="2"/>
      <c r="P139" s="2"/>
    </row>
    <row r="140" spans="15:19" x14ac:dyDescent="0.25">
      <c r="O140" s="2"/>
      <c r="P140" s="2"/>
    </row>
    <row r="141" spans="15:19" x14ac:dyDescent="0.25">
      <c r="O141" s="2"/>
      <c r="P141" s="2"/>
    </row>
    <row r="142" spans="15:19" x14ac:dyDescent="0.25">
      <c r="O142" s="2"/>
      <c r="P142" s="2"/>
    </row>
    <row r="143" spans="15:19" x14ac:dyDescent="0.25">
      <c r="S143" t="s">
        <v>83</v>
      </c>
    </row>
    <row r="144" spans="15:19" x14ac:dyDescent="0.25">
      <c r="R144">
        <v>12</v>
      </c>
      <c r="S144">
        <v>72.397999999999996</v>
      </c>
    </row>
    <row r="145" spans="18:19" x14ac:dyDescent="0.25">
      <c r="R145">
        <v>16</v>
      </c>
      <c r="S145">
        <v>138.32400000000001</v>
      </c>
    </row>
    <row r="146" spans="18:19" x14ac:dyDescent="0.25">
      <c r="R146">
        <v>20</v>
      </c>
      <c r="S146">
        <v>217.05099999999999</v>
      </c>
    </row>
    <row r="147" spans="18:19" x14ac:dyDescent="0.25">
      <c r="R147">
        <v>22</v>
      </c>
      <c r="S147">
        <v>272.41899999999998</v>
      </c>
    </row>
    <row r="148" spans="18:19" x14ac:dyDescent="0.25">
      <c r="R148">
        <v>24</v>
      </c>
      <c r="S148">
        <v>312.74799999999999</v>
      </c>
    </row>
    <row r="149" spans="18:19" x14ac:dyDescent="0.25">
      <c r="R149">
        <v>27</v>
      </c>
      <c r="S149">
        <v>413.85199999999998</v>
      </c>
    </row>
    <row r="150" spans="18:19" x14ac:dyDescent="0.25">
      <c r="R150">
        <v>30</v>
      </c>
      <c r="S150">
        <v>502.96499999999997</v>
      </c>
    </row>
    <row r="151" spans="18:19" x14ac:dyDescent="0.25">
      <c r="R151">
        <v>36</v>
      </c>
      <c r="S151">
        <v>738.01499999999999</v>
      </c>
    </row>
    <row r="152" spans="18:19" x14ac:dyDescent="0.25">
      <c r="R152">
        <v>42</v>
      </c>
      <c r="S152">
        <v>1018.218</v>
      </c>
    </row>
    <row r="153" spans="18:19" x14ac:dyDescent="0.25">
      <c r="R153">
        <v>48</v>
      </c>
      <c r="S153">
        <v>1342.9590000000001</v>
      </c>
    </row>
  </sheetData>
  <sheetProtection password="CD2A" sheet="1" objects="1" scenarios="1"/>
  <mergeCells count="45">
    <mergeCell ref="B4:J12"/>
    <mergeCell ref="L19:M19"/>
    <mergeCell ref="L20:M20"/>
    <mergeCell ref="L21:M21"/>
    <mergeCell ref="L18:M18"/>
    <mergeCell ref="L23:M23"/>
    <mergeCell ref="L24:M24"/>
    <mergeCell ref="L25:M25"/>
    <mergeCell ref="L26:M26"/>
    <mergeCell ref="L27:M27"/>
    <mergeCell ref="L28:M28"/>
    <mergeCell ref="L30:M30"/>
    <mergeCell ref="L31:M31"/>
    <mergeCell ref="L32:M32"/>
    <mergeCell ref="L33:M33"/>
    <mergeCell ref="L40:M40"/>
    <mergeCell ref="L41:M41"/>
    <mergeCell ref="L42:M42"/>
    <mergeCell ref="L45:M45"/>
    <mergeCell ref="L34:M34"/>
    <mergeCell ref="L35:M35"/>
    <mergeCell ref="L36:M36"/>
    <mergeCell ref="L37:M37"/>
    <mergeCell ref="L39:M39"/>
    <mergeCell ref="L46:M46"/>
    <mergeCell ref="L47:M47"/>
    <mergeCell ref="L48:M48"/>
    <mergeCell ref="L49:M49"/>
    <mergeCell ref="L53:M53"/>
    <mergeCell ref="B72:N72"/>
    <mergeCell ref="A2:L2"/>
    <mergeCell ref="B50:N50"/>
    <mergeCell ref="B55:N55"/>
    <mergeCell ref="B61:N61"/>
    <mergeCell ref="B67:N67"/>
    <mergeCell ref="L66:M66"/>
    <mergeCell ref="L69:M69"/>
    <mergeCell ref="L70:M70"/>
    <mergeCell ref="L71:M71"/>
    <mergeCell ref="L38:M38"/>
    <mergeCell ref="L54:M54"/>
    <mergeCell ref="L59:M59"/>
    <mergeCell ref="L60:M60"/>
    <mergeCell ref="L64:M64"/>
    <mergeCell ref="L65:M65"/>
  </mergeCells>
  <hyperlinks>
    <hyperlink ref="F1" r:id="rId1"/>
  </hyperlinks>
  <pageMargins left="0.7" right="0.7" top="0.75" bottom="0.75" header="0.3" footer="0.3"/>
  <pageSetup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2017-05-16T17:19:17Z</dcterms:modified>
</cp:coreProperties>
</file>